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1.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d.docs.live.net/ad5423c544e85dba/Documents/PLANNING APPLICATION COU FOR CARAVAN/HPBC amendments/"/>
    </mc:Choice>
  </mc:AlternateContent>
  <xr:revisionPtr revIDLastSave="11" documentId="8_{3309222D-5E8F-4BEA-A977-9DAFD23F589B}" xr6:coauthVersionLast="47" xr6:coauthVersionMax="47" xr10:uidLastSave="{E41D6185-A80E-4CD0-9C62-52526475CB91}"/>
  <bookViews>
    <workbookView xWindow="-108" yWindow="-108" windowWidth="23256" windowHeight="12456" firstSheet="18" activeTab="21" xr2:uid="{00000000-000D-0000-FFFF-FFFF00000000}"/>
  </bookViews>
  <sheets>
    <sheet name="Export Summary" sheetId="1" r:id="rId1"/>
    <sheet name="Sheet1" sheetId="15" r:id="rId2"/>
    <sheet name="Sheet2" sheetId="16" r:id="rId3"/>
    <sheet name="Sheet3" sheetId="17" r:id="rId4"/>
    <sheet name="Sheet4" sheetId="18" r:id="rId5"/>
    <sheet name="Sheet5" sheetId="19" r:id="rId6"/>
    <sheet name="Sheet6" sheetId="20" r:id="rId7"/>
    <sheet name="Sheet7" sheetId="21" r:id="rId8"/>
    <sheet name="Sheet8" sheetId="22" r:id="rId9"/>
    <sheet name="1. Introduction" sheetId="2" r:id="rId10"/>
    <sheet name="2. Site Details" sheetId="3" r:id="rId11"/>
    <sheet name="3. Desktop Assessment" sheetId="4" r:id="rId12"/>
    <sheet name="4. Supporting Information" sheetId="5" r:id="rId13"/>
    <sheet name="5. Area Habitats" sheetId="6" r:id="rId14"/>
    <sheet name="6. Hedges &amp; Lines of Trees" sheetId="7" r:id="rId15"/>
    <sheet name="7. Watercourses" sheetId="8" r:id="rId16"/>
    <sheet name="8. Headline Results" sheetId="9" r:id="rId17"/>
    <sheet name="9. All Habitats + Multipliers" sheetId="10" r:id="rId18"/>
    <sheet name="10. Condition and Temporal" sheetId="11" r:id="rId19"/>
    <sheet name="11. Lists" sheetId="12" r:id="rId20"/>
    <sheet name="12. Version history" sheetId="13" r:id="rId21"/>
    <sheet name="13. Habitats Translation" sheetId="14" r:id="rId2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0" i="12" l="1" a="1"/>
  <c r="P50" i="12" s="1"/>
  <c r="P49" i="12" a="1"/>
  <c r="P49" i="12"/>
  <c r="P48" i="12" a="1"/>
  <c r="P48" i="12" s="1"/>
  <c r="O47" i="12" a="1"/>
  <c r="O47" i="12" s="1"/>
  <c r="P47" i="12" s="1" a="1"/>
  <c r="P47" i="12" s="1"/>
  <c r="T38" i="12" a="1"/>
  <c r="T38" i="12" s="1"/>
  <c r="S38" i="12" a="1"/>
  <c r="S38" i="12" s="1"/>
  <c r="T37" i="12" a="1"/>
  <c r="T37" i="12" s="1"/>
  <c r="S37" i="12" a="1"/>
  <c r="S37" i="12" s="1"/>
  <c r="S36" i="12" a="1"/>
  <c r="S36" i="12" s="1"/>
  <c r="T36" i="12" s="1" a="1"/>
  <c r="T36" i="12" s="1"/>
  <c r="B20" i="10" a="1"/>
  <c r="B20" i="10" s="1"/>
  <c r="B21" i="10" s="1" a="1"/>
  <c r="B21" i="10" s="1"/>
  <c r="B22" i="10" s="1" a="1"/>
  <c r="B22" i="10" s="1"/>
  <c r="B23" i="10" s="1" a="1"/>
  <c r="B23" i="10" s="1"/>
  <c r="B24" i="10" s="1" a="1"/>
  <c r="B24" i="10" s="1"/>
  <c r="B25" i="10" s="1" a="1"/>
  <c r="B25" i="10" s="1"/>
  <c r="B26" i="10" s="1" a="1"/>
  <c r="B26" i="10" s="1"/>
  <c r="B27" i="10" s="1" a="1"/>
  <c r="B27" i="10" s="1"/>
  <c r="B28" i="10" s="1" a="1"/>
  <c r="B28" i="10" s="1"/>
  <c r="B29" i="10" s="1" a="1"/>
  <c r="B29" i="10" s="1"/>
  <c r="B30" i="10" s="1" a="1"/>
  <c r="B30" i="10" s="1"/>
  <c r="B31" i="10" s="1" a="1"/>
  <c r="B31" i="10" s="1"/>
  <c r="B32" i="10" s="1" a="1"/>
  <c r="B32" i="10" s="1"/>
  <c r="B33" i="10" s="1" a="1"/>
  <c r="B33" i="10" s="1"/>
  <c r="B34" i="10" s="1" a="1"/>
  <c r="B34" i="10" s="1"/>
  <c r="B35" i="10" s="1" a="1"/>
  <c r="B35" i="10" s="1"/>
  <c r="B36" i="10" s="1" a="1"/>
  <c r="B36" i="10" s="1"/>
  <c r="B37" i="10" s="1" a="1"/>
  <c r="B37" i="10" s="1"/>
  <c r="B38" i="10" s="1" a="1"/>
  <c r="B38" i="10" s="1"/>
  <c r="B39" i="10" s="1" a="1"/>
  <c r="B39" i="10" s="1"/>
  <c r="B40" i="10" s="1" a="1"/>
  <c r="B40" i="10" s="1"/>
  <c r="B41" i="10" s="1" a="1"/>
  <c r="B41" i="10" s="1"/>
  <c r="B42" i="10" s="1" a="1"/>
  <c r="B42" i="10" s="1"/>
  <c r="B43" i="10" s="1" a="1"/>
  <c r="B43" i="10" s="1"/>
  <c r="B44" i="10" s="1" a="1"/>
  <c r="B44" i="10" s="1"/>
  <c r="B45" i="10" s="1" a="1"/>
  <c r="B45" i="10" s="1"/>
  <c r="B46" i="10" s="1" a="1"/>
  <c r="B46" i="10" s="1"/>
  <c r="B47" i="10" s="1" a="1"/>
  <c r="B47" i="10" s="1"/>
  <c r="B48" i="10" s="1" a="1"/>
  <c r="B48" i="10" s="1"/>
  <c r="B49" i="10" s="1" a="1"/>
  <c r="B49" i="10" s="1"/>
  <c r="B50" i="10" s="1" a="1"/>
  <c r="B50" i="10" s="1"/>
  <c r="B51" i="10" s="1" a="1"/>
  <c r="B51" i="10" s="1"/>
  <c r="B52" i="10" s="1" a="1"/>
  <c r="B52" i="10" s="1"/>
  <c r="B53" i="10" s="1" a="1"/>
  <c r="B53" i="10" s="1"/>
  <c r="B54" i="10" s="1" a="1"/>
  <c r="B54" i="10" s="1"/>
  <c r="B55" i="10" s="1" a="1"/>
  <c r="B55" i="10" s="1"/>
  <c r="B56" i="10" s="1" a="1"/>
  <c r="B56" i="10" s="1"/>
  <c r="B57" i="10" s="1" a="1"/>
  <c r="B57" i="10" s="1"/>
  <c r="B58" i="10" s="1" a="1"/>
  <c r="B58" i="10" s="1"/>
  <c r="B59" i="10" s="1" a="1"/>
  <c r="B59" i="10" s="1"/>
  <c r="B60" i="10" s="1" a="1"/>
  <c r="B60" i="10" s="1"/>
  <c r="B61" i="10" s="1" a="1"/>
  <c r="B61" i="10" s="1"/>
  <c r="B62" i="10" s="1" a="1"/>
  <c r="B62" i="10" s="1"/>
  <c r="B63" i="10" s="1" a="1"/>
  <c r="B63" i="10" s="1"/>
  <c r="B64" i="10" s="1" a="1"/>
  <c r="B64" i="10" s="1"/>
  <c r="B65" i="10" s="1" a="1"/>
  <c r="B65" i="10" s="1"/>
  <c r="B66" i="10" s="1" a="1"/>
  <c r="B66" i="10" s="1"/>
  <c r="B67" i="10" s="1" a="1"/>
  <c r="B67" i="10" s="1"/>
  <c r="B68" i="10" s="1" a="1"/>
  <c r="B68" i="10" s="1"/>
  <c r="B69" i="10" s="1" a="1"/>
  <c r="B69" i="10" s="1"/>
  <c r="B70" i="10" s="1" a="1"/>
  <c r="B70" i="10" s="1"/>
  <c r="B71" i="10" s="1" a="1"/>
  <c r="B71" i="10" s="1"/>
  <c r="B72" i="10" s="1" a="1"/>
  <c r="B72" i="10" s="1"/>
  <c r="B73" i="10" s="1" a="1"/>
  <c r="B73" i="10" s="1"/>
  <c r="B74" i="10" s="1" a="1"/>
  <c r="B74" i="10" s="1"/>
  <c r="B75" i="10" s="1" a="1"/>
  <c r="B75" i="10" s="1"/>
  <c r="B76" i="10" s="1" a="1"/>
  <c r="B76" i="10" s="1"/>
  <c r="B77" i="10" s="1" a="1"/>
  <c r="B77" i="10" s="1"/>
  <c r="B78" i="10" s="1" a="1"/>
  <c r="B78" i="10" s="1"/>
  <c r="B79" i="10" s="1" a="1"/>
  <c r="B79" i="10" s="1"/>
  <c r="B80" i="10" s="1" a="1"/>
  <c r="B80" i="10" s="1"/>
  <c r="B81" i="10" s="1" a="1"/>
  <c r="B81" i="10" s="1"/>
  <c r="B82" i="10" s="1" a="1"/>
  <c r="B82" i="10" s="1"/>
  <c r="B83" i="10" s="1" a="1"/>
  <c r="B83" i="10" s="1"/>
  <c r="B84" i="10" s="1" a="1"/>
  <c r="B84" i="10" s="1"/>
  <c r="B85" i="10" s="1" a="1"/>
  <c r="B85" i="10" s="1"/>
  <c r="B86" i="10" s="1" a="1"/>
  <c r="B86" i="10" s="1"/>
  <c r="B87" i="10" s="1" a="1"/>
  <c r="B87" i="10" s="1"/>
  <c r="B88" i="10" s="1" a="1"/>
  <c r="B88" i="10" s="1"/>
  <c r="B89" i="10" s="1" a="1"/>
  <c r="B89" i="10" s="1"/>
  <c r="B90" i="10" s="1" a="1"/>
  <c r="B90" i="10" s="1"/>
  <c r="B91" i="10" s="1" a="1"/>
  <c r="B91" i="10" s="1"/>
  <c r="B92" i="10" s="1" a="1"/>
  <c r="B92" i="10" s="1"/>
  <c r="B93" i="10" s="1" a="1"/>
  <c r="B93" i="10" s="1"/>
  <c r="B94" i="10" s="1" a="1"/>
  <c r="B94" i="10" s="1"/>
  <c r="B95" i="10" s="1" a="1"/>
  <c r="B95" i="10" s="1"/>
  <c r="B96" i="10" s="1" a="1"/>
  <c r="B96" i="10" s="1"/>
  <c r="B97" i="10" s="1" a="1"/>
  <c r="B97" i="10" s="1"/>
  <c r="B98" i="10" s="1" a="1"/>
  <c r="B98" i="10" s="1"/>
  <c r="B99" i="10" s="1" a="1"/>
  <c r="B99" i="10" s="1"/>
  <c r="B100" i="10" s="1" a="1"/>
  <c r="B100" i="10" s="1"/>
  <c r="B101" i="10" s="1" a="1"/>
  <c r="B101" i="10" s="1"/>
  <c r="B102" i="10" s="1" a="1"/>
  <c r="B102" i="10" s="1"/>
  <c r="B11" i="10" a="1"/>
  <c r="B11" i="10" s="1"/>
  <c r="B12" i="10" s="1" a="1"/>
  <c r="B12" i="10" s="1"/>
  <c r="B13" i="10" s="1" a="1"/>
  <c r="B13" i="10" s="1"/>
  <c r="B14" i="10" s="1" a="1"/>
  <c r="B14" i="10" s="1"/>
  <c r="B15" i="10" s="1" a="1"/>
  <c r="B15" i="10" s="1"/>
  <c r="B16" i="10" s="1" a="1"/>
  <c r="B16" i="10" s="1"/>
  <c r="B17" i="10" s="1" a="1"/>
  <c r="B17" i="10" s="1"/>
  <c r="B18" i="10" s="1" a="1"/>
  <c r="B18" i="10" s="1"/>
  <c r="B19" i="10" s="1" a="1"/>
  <c r="B19" i="10" s="1"/>
  <c r="B10" i="10" a="1"/>
  <c r="B10" i="10"/>
  <c r="B9" i="10" a="1"/>
  <c r="B9" i="10" s="1"/>
  <c r="D2" i="9" a="1"/>
  <c r="D2" i="9"/>
  <c r="F106" i="8" a="1"/>
  <c r="F106" i="8" s="1"/>
  <c r="F104" i="8" a="1"/>
  <c r="F104" i="8" s="1"/>
  <c r="F103" i="8" a="1"/>
  <c r="F103" i="8" s="1"/>
  <c r="BR85" i="8" a="1"/>
  <c r="BR85" i="8" s="1"/>
  <c r="BI85" i="8" a="1"/>
  <c r="BI85" i="8" s="1"/>
  <c r="AX85" i="8" a="1"/>
  <c r="AX85" i="8" s="1"/>
  <c r="AW85" i="8" a="1"/>
  <c r="AW85" i="8" s="1"/>
  <c r="AU85" i="8" a="1"/>
  <c r="AU85" i="8" s="1"/>
  <c r="AV85" i="8" s="1" a="1"/>
  <c r="AV85" i="8" s="1"/>
  <c r="AN85" i="8" a="1"/>
  <c r="AN85" i="8" s="1"/>
  <c r="AI85" i="8" a="1"/>
  <c r="AI85" i="8" s="1"/>
  <c r="AJ85" i="8" s="1" a="1"/>
  <c r="AJ85" i="8" s="1"/>
  <c r="AF85" i="8" a="1"/>
  <c r="AF85" i="8"/>
  <c r="AD85" i="8"/>
  <c r="AE85" i="8" s="1" a="1"/>
  <c r="AE85" i="8" s="1"/>
  <c r="AC85" i="8" a="1"/>
  <c r="AC85" i="8" s="1"/>
  <c r="AD85" i="8" s="1" a="1"/>
  <c r="AB85" i="8" a="1"/>
  <c r="AB85" i="8" s="1"/>
  <c r="X85" i="8" a="1"/>
  <c r="X85" i="8" s="1"/>
  <c r="W85" i="8" a="1"/>
  <c r="W85" i="8" s="1"/>
  <c r="U85" i="8" a="1"/>
  <c r="U85" i="8" s="1"/>
  <c r="T85" i="8" a="1"/>
  <c r="T85" i="8" s="1"/>
  <c r="M85" i="8" a="1"/>
  <c r="M85" i="8"/>
  <c r="L85" i="8" a="1"/>
  <c r="L85" i="8" s="1"/>
  <c r="J85" i="8" a="1"/>
  <c r="J85" i="8" s="1"/>
  <c r="I85" i="8" a="1"/>
  <c r="I85" i="8" s="1"/>
  <c r="E85" i="8" a="1"/>
  <c r="E85" i="8" s="1"/>
  <c r="D85" i="8" a="1"/>
  <c r="D85" i="8" s="1"/>
  <c r="AG85" i="8" s="1" a="1"/>
  <c r="AG85" i="8" s="1"/>
  <c r="AH85" i="8" s="1" a="1"/>
  <c r="AH85" i="8" s="1"/>
  <c r="C85" i="8" a="1"/>
  <c r="C85" i="8"/>
  <c r="AX84" i="8" a="1"/>
  <c r="AX84" i="8" s="1"/>
  <c r="E84" i="8" s="1" a="1"/>
  <c r="AP84" i="8" a="1"/>
  <c r="AP84" i="8" s="1"/>
  <c r="AO84" i="8" a="1"/>
  <c r="AO84" i="8"/>
  <c r="AN84" i="8" a="1"/>
  <c r="AN84" i="8" s="1"/>
  <c r="AF84" i="8" a="1"/>
  <c r="AF84" i="8" s="1"/>
  <c r="AB84" i="8" a="1"/>
  <c r="AB84" i="8" s="1"/>
  <c r="V84" i="8" a="1"/>
  <c r="V84" i="8" s="1"/>
  <c r="U84" i="8" a="1"/>
  <c r="U84" i="8" s="1"/>
  <c r="M84" i="8" a="1"/>
  <c r="M84" i="8"/>
  <c r="J84" i="8" a="1"/>
  <c r="J84" i="8" s="1"/>
  <c r="I84" i="8" a="1"/>
  <c r="I84" i="8" s="1"/>
  <c r="E84" i="8"/>
  <c r="D84" i="8" a="1"/>
  <c r="D84" i="8" s="1"/>
  <c r="BS83" i="8" a="1"/>
  <c r="BS83" i="8" s="1"/>
  <c r="BR83" i="8"/>
  <c r="AX83" i="8" a="1"/>
  <c r="AX83" i="8" s="1"/>
  <c r="AW83" i="8" a="1"/>
  <c r="AW83" i="8" s="1"/>
  <c r="AU83" i="8" a="1"/>
  <c r="AU83" i="8"/>
  <c r="AV83" i="8" s="1" a="1"/>
  <c r="AV83" i="8" s="1"/>
  <c r="AO83" i="8" a="1"/>
  <c r="AO83" i="8" s="1"/>
  <c r="AN83" i="8" a="1"/>
  <c r="AN83" i="8" s="1"/>
  <c r="AP83" i="8" s="1" a="1"/>
  <c r="AP83" i="8" s="1"/>
  <c r="AJ83" i="8"/>
  <c r="AI83" i="8" a="1"/>
  <c r="AI83" i="8" s="1"/>
  <c r="AJ83" i="8" s="1" a="1"/>
  <c r="AG83" i="8" a="1"/>
  <c r="AG83" i="8" s="1"/>
  <c r="AH83" i="8" s="1" a="1"/>
  <c r="AH83" i="8" s="1"/>
  <c r="AF83" i="8" a="1"/>
  <c r="AF83" i="8"/>
  <c r="AC83" i="8" a="1"/>
  <c r="AC83" i="8" s="1"/>
  <c r="AD83" i="8" s="1" a="1"/>
  <c r="AD83" i="8" s="1"/>
  <c r="AE83" i="8" s="1" a="1"/>
  <c r="AE83" i="8" s="1"/>
  <c r="W83" i="8" a="1"/>
  <c r="W83" i="8" s="1"/>
  <c r="V83" i="8" a="1"/>
  <c r="V83" i="8" s="1"/>
  <c r="U83" i="8" a="1"/>
  <c r="U83" i="8" s="1"/>
  <c r="M83" i="8" a="1"/>
  <c r="M83" i="8"/>
  <c r="L83" i="8" a="1"/>
  <c r="L83" i="8" s="1"/>
  <c r="J83" i="8" a="1"/>
  <c r="J83" i="8"/>
  <c r="I83" i="8" a="1"/>
  <c r="I83" i="8" s="1"/>
  <c r="E83" i="8" a="1"/>
  <c r="E83" i="8" s="1"/>
  <c r="D83" i="8" a="1"/>
  <c r="D83" i="8" s="1"/>
  <c r="C83" i="8" a="1"/>
  <c r="C83" i="8"/>
  <c r="AX82" i="8" a="1"/>
  <c r="AX82" i="8" s="1"/>
  <c r="E82" i="8" s="1" a="1"/>
  <c r="E82" i="8" s="1"/>
  <c r="AW82" i="8" a="1"/>
  <c r="AW82" i="8"/>
  <c r="BR83" i="8" s="1" a="1"/>
  <c r="AU82" i="8" a="1"/>
  <c r="AU82" i="8"/>
  <c r="AV82" i="8" s="1" a="1"/>
  <c r="AV82" i="8" s="1"/>
  <c r="AN82" i="8" a="1"/>
  <c r="AN82" i="8" s="1"/>
  <c r="AJ82" i="8" a="1"/>
  <c r="AJ82" i="8" s="1"/>
  <c r="AI82" i="8" a="1"/>
  <c r="AI82" i="8" s="1"/>
  <c r="AH82" i="8"/>
  <c r="AF82" i="8" a="1"/>
  <c r="AF82" i="8" s="1"/>
  <c r="AC82" i="8" a="1"/>
  <c r="AC82" i="8" s="1"/>
  <c r="AD82" i="8" s="1" a="1"/>
  <c r="AD82" i="8" s="1"/>
  <c r="AE82" i="8" s="1" a="1"/>
  <c r="AE82" i="8" s="1"/>
  <c r="AB82" i="8" a="1"/>
  <c r="AB82" i="8" s="1"/>
  <c r="X82" i="8" a="1"/>
  <c r="X82" i="8" s="1"/>
  <c r="W82" i="8" a="1"/>
  <c r="W82" i="8"/>
  <c r="U82" i="8" a="1"/>
  <c r="U82" i="8"/>
  <c r="T82" i="8" a="1"/>
  <c r="T82" i="8" s="1"/>
  <c r="M82" i="8" a="1"/>
  <c r="M82" i="8"/>
  <c r="L82" i="8" a="1"/>
  <c r="L82" i="8" s="1"/>
  <c r="J82" i="8" a="1"/>
  <c r="J82" i="8" s="1"/>
  <c r="I82" i="8" a="1"/>
  <c r="I82" i="8" s="1"/>
  <c r="D82" i="8" a="1"/>
  <c r="D82" i="8" s="1"/>
  <c r="AG82" i="8" s="1" a="1"/>
  <c r="AG82" i="8" s="1"/>
  <c r="AH82" i="8" s="1" a="1"/>
  <c r="C82" i="8" a="1"/>
  <c r="C82" i="8" s="1"/>
  <c r="BR81" i="8" a="1"/>
  <c r="BR81" i="8" s="1"/>
  <c r="AX81" i="8" a="1"/>
  <c r="AX81" i="8" s="1"/>
  <c r="AW81" i="8" a="1"/>
  <c r="AW81" i="8" s="1"/>
  <c r="BQ85" i="8" s="1" a="1"/>
  <c r="BQ85" i="8" s="1"/>
  <c r="AP81" i="8" a="1"/>
  <c r="AP81" i="8" s="1"/>
  <c r="AN81" i="8" a="1"/>
  <c r="AN81" i="8" s="1"/>
  <c r="AO81" i="8" s="1" a="1"/>
  <c r="AO81" i="8" s="1"/>
  <c r="AG81" i="8" a="1"/>
  <c r="AG81" i="8" s="1"/>
  <c r="AH81" i="8" s="1" a="1"/>
  <c r="AH81" i="8" s="1"/>
  <c r="AC81" i="8" a="1"/>
  <c r="AC81" i="8" s="1"/>
  <c r="AD81" i="8" s="1" a="1"/>
  <c r="AD81" i="8" s="1"/>
  <c r="AE81" i="8" s="1" a="1"/>
  <c r="AE81" i="8" s="1"/>
  <c r="AB81" i="8" a="1"/>
  <c r="AB81" i="8" s="1"/>
  <c r="V81" i="8" a="1"/>
  <c r="V81" i="8" s="1"/>
  <c r="M81" i="8" a="1"/>
  <c r="M81" i="8" s="1"/>
  <c r="L81" i="8" a="1"/>
  <c r="L81" i="8" s="1"/>
  <c r="J81" i="8" a="1"/>
  <c r="J81" i="8"/>
  <c r="I81" i="8" a="1"/>
  <c r="I81" i="8" s="1"/>
  <c r="E81" i="8" a="1"/>
  <c r="E81" i="8" s="1"/>
  <c r="D81" i="8" a="1"/>
  <c r="D81" i="8" s="1"/>
  <c r="BM80" i="8" a="1"/>
  <c r="BM80" i="8" s="1"/>
  <c r="AX80" i="8" a="1"/>
  <c r="AX80" i="8" s="1"/>
  <c r="AP80" i="8" a="1"/>
  <c r="AP80" i="8" s="1"/>
  <c r="AO80" i="8" a="1"/>
  <c r="AO80" i="8"/>
  <c r="AN80" i="8" a="1"/>
  <c r="AN80" i="8" s="1"/>
  <c r="M80" i="8" a="1"/>
  <c r="M80" i="8" s="1"/>
  <c r="J80" i="8" a="1"/>
  <c r="J80" i="8" s="1"/>
  <c r="I80" i="8" a="1"/>
  <c r="I80" i="8"/>
  <c r="E80" i="8" a="1"/>
  <c r="E80" i="8" s="1"/>
  <c r="D80" i="8" a="1"/>
  <c r="D80" i="8" s="1"/>
  <c r="BR79" i="8" a="1"/>
  <c r="BR79" i="8" s="1"/>
  <c r="AX79" i="8" a="1"/>
  <c r="AX79" i="8" s="1"/>
  <c r="E79" i="8" s="1" a="1"/>
  <c r="E79" i="8" s="1"/>
  <c r="AO79" i="8" a="1"/>
  <c r="AO79" i="8" s="1"/>
  <c r="AN79" i="8" a="1"/>
  <c r="AN79" i="8"/>
  <c r="AP79" i="8" s="1" a="1"/>
  <c r="AP79" i="8" s="1"/>
  <c r="X79" i="8" a="1"/>
  <c r="X79" i="8" s="1"/>
  <c r="V79" i="8" a="1"/>
  <c r="V79" i="8" s="1"/>
  <c r="M79" i="8" a="1"/>
  <c r="M79" i="8" s="1"/>
  <c r="J79" i="8" a="1"/>
  <c r="J79" i="8" s="1"/>
  <c r="I79" i="8" a="1"/>
  <c r="I79" i="8" s="1"/>
  <c r="D79" i="8" a="1"/>
  <c r="D79" i="8"/>
  <c r="BS78" i="8" a="1"/>
  <c r="BS78" i="8" s="1"/>
  <c r="BR78" i="8" a="1"/>
  <c r="BR78" i="8" s="1"/>
  <c r="BI78" i="8" a="1"/>
  <c r="BI78" i="8" s="1"/>
  <c r="AX78" i="8" a="1"/>
  <c r="AX78" i="8" s="1"/>
  <c r="E78" i="8" s="1" a="1"/>
  <c r="E78" i="8" s="1"/>
  <c r="AO78" i="8" a="1"/>
  <c r="AO78" i="8" s="1"/>
  <c r="AN78" i="8" a="1"/>
  <c r="AN78" i="8" s="1"/>
  <c r="AP78" i="8" s="1" a="1"/>
  <c r="AP78" i="8" s="1"/>
  <c r="AI78" i="8" a="1"/>
  <c r="AI78" i="8" s="1"/>
  <c r="AJ78" i="8" s="1" a="1"/>
  <c r="AJ78" i="8" s="1"/>
  <c r="AC78" i="8" a="1"/>
  <c r="AC78" i="8" s="1"/>
  <c r="AD78" i="8" s="1" a="1"/>
  <c r="AD78" i="8" s="1"/>
  <c r="AE78" i="8" s="1" a="1"/>
  <c r="AE78" i="8" s="1"/>
  <c r="M78" i="8" a="1"/>
  <c r="M78" i="8" s="1"/>
  <c r="J78" i="8" a="1"/>
  <c r="J78" i="8" s="1"/>
  <c r="I78" i="8" a="1"/>
  <c r="I78" i="8" s="1"/>
  <c r="D78" i="8" a="1"/>
  <c r="D78" i="8"/>
  <c r="C78" i="8" a="1"/>
  <c r="C78" i="8" s="1"/>
  <c r="BS77" i="8" a="1"/>
  <c r="BS77" i="8" s="1"/>
  <c r="BM77" i="8" a="1"/>
  <c r="BM77" i="8" s="1"/>
  <c r="AX77" i="8" a="1"/>
  <c r="AX77" i="8"/>
  <c r="AW77" i="8" a="1"/>
  <c r="AW77" i="8" s="1"/>
  <c r="AU77" i="8" a="1"/>
  <c r="AU77" i="8" s="1"/>
  <c r="AV77" i="8" s="1" a="1"/>
  <c r="AV77" i="8" s="1"/>
  <c r="AN77" i="8" a="1"/>
  <c r="AN77" i="8"/>
  <c r="AF77" i="8" a="1"/>
  <c r="AF77" i="8" s="1"/>
  <c r="AE77" i="8" a="1"/>
  <c r="AE77" i="8" s="1"/>
  <c r="AC77" i="8" a="1"/>
  <c r="AC77" i="8" s="1"/>
  <c r="AD77" i="8" s="1" a="1"/>
  <c r="AD77" i="8" s="1"/>
  <c r="W77" i="8" a="1"/>
  <c r="W77" i="8" s="1"/>
  <c r="U77" i="8" a="1"/>
  <c r="U77" i="8" s="1"/>
  <c r="T77" i="8" a="1"/>
  <c r="T77" i="8" s="1"/>
  <c r="M77" i="8" a="1"/>
  <c r="M77" i="8" s="1"/>
  <c r="L77" i="8" a="1"/>
  <c r="L77" i="8"/>
  <c r="J77" i="8" a="1"/>
  <c r="J77" i="8" s="1"/>
  <c r="I77" i="8" a="1"/>
  <c r="I77" i="8"/>
  <c r="E77" i="8" a="1"/>
  <c r="E77" i="8" s="1"/>
  <c r="D77" i="8" a="1"/>
  <c r="D77" i="8"/>
  <c r="AG77" i="8" s="1" a="1"/>
  <c r="AG77" i="8" s="1"/>
  <c r="AH77" i="8" s="1" a="1"/>
  <c r="AH77" i="8" s="1"/>
  <c r="C77" i="8" a="1"/>
  <c r="C77" i="8" s="1"/>
  <c r="BR76" i="8" a="1"/>
  <c r="BR76" i="8" s="1"/>
  <c r="BM76" i="8" a="1"/>
  <c r="BM76" i="8"/>
  <c r="AX76" i="8" a="1"/>
  <c r="AX76" i="8"/>
  <c r="AW76" i="8" a="1"/>
  <c r="AW76" i="8" s="1"/>
  <c r="AN76" i="8" a="1"/>
  <c r="AN76" i="8"/>
  <c r="AG76" i="8" a="1"/>
  <c r="AG76" i="8" s="1"/>
  <c r="AH76" i="8" s="1" a="1"/>
  <c r="AH76" i="8" s="1"/>
  <c r="AB76" i="8" a="1"/>
  <c r="AB76" i="8" s="1"/>
  <c r="W76" i="8" a="1"/>
  <c r="W76" i="8" s="1"/>
  <c r="M76" i="8" a="1"/>
  <c r="M76" i="8" s="1"/>
  <c r="J76" i="8" a="1"/>
  <c r="J76" i="8" s="1"/>
  <c r="I76" i="8" a="1"/>
  <c r="I76" i="8"/>
  <c r="E76" i="8" a="1"/>
  <c r="E76" i="8" s="1"/>
  <c r="D76" i="8" a="1"/>
  <c r="D76" i="8" s="1"/>
  <c r="BR75" i="8" a="1"/>
  <c r="BR75" i="8" s="1"/>
  <c r="BQ75" i="8" a="1"/>
  <c r="BQ75" i="8" s="1"/>
  <c r="BL75" i="8" a="1"/>
  <c r="BL75" i="8" s="1"/>
  <c r="AX75" i="8" a="1"/>
  <c r="AX75" i="8" s="1"/>
  <c r="E75" i="8" s="1" a="1"/>
  <c r="E75" i="8" s="1"/>
  <c r="AP75" i="8"/>
  <c r="AO75" i="8" a="1"/>
  <c r="AO75" i="8" s="1"/>
  <c r="AN75" i="8" a="1"/>
  <c r="AN75" i="8"/>
  <c r="AP75" i="8" s="1" a="1"/>
  <c r="AI75" i="8" a="1"/>
  <c r="AI75" i="8" s="1"/>
  <c r="AJ75" i="8" s="1" a="1"/>
  <c r="AJ75" i="8" s="1"/>
  <c r="V75" i="8" a="1"/>
  <c r="V75" i="8" s="1"/>
  <c r="M75" i="8" a="1"/>
  <c r="M75" i="8" s="1"/>
  <c r="J75" i="8" a="1"/>
  <c r="J75" i="8" s="1"/>
  <c r="I75" i="8" a="1"/>
  <c r="I75" i="8" s="1"/>
  <c r="D75" i="8" a="1"/>
  <c r="D75" i="8"/>
  <c r="BR74" i="8" a="1"/>
  <c r="BR74" i="8" s="1"/>
  <c r="BL74" i="8" a="1"/>
  <c r="BL74" i="8" s="1"/>
  <c r="AX74" i="8" a="1"/>
  <c r="AX74" i="8"/>
  <c r="E74" i="8" s="1" a="1"/>
  <c r="E74" i="8" s="1"/>
  <c r="AO74" i="8" a="1"/>
  <c r="AO74" i="8" s="1"/>
  <c r="AN74" i="8" a="1"/>
  <c r="AN74" i="8" s="1"/>
  <c r="AP74" i="8" s="1" a="1"/>
  <c r="AP74" i="8" s="1"/>
  <c r="AG74" i="8" a="1"/>
  <c r="AG74" i="8" s="1"/>
  <c r="AH74" i="8" s="1" a="1"/>
  <c r="AH74" i="8" s="1"/>
  <c r="U74" i="8" a="1"/>
  <c r="U74" i="8" s="1"/>
  <c r="M74" i="8" a="1"/>
  <c r="M74" i="8" s="1"/>
  <c r="J74" i="8" a="1"/>
  <c r="J74" i="8" s="1"/>
  <c r="I74" i="8" a="1"/>
  <c r="I74" i="8" s="1"/>
  <c r="D74" i="8" a="1"/>
  <c r="D74" i="8"/>
  <c r="C74" i="8" a="1"/>
  <c r="C74" i="8" s="1"/>
  <c r="BU73" i="8" a="1"/>
  <c r="BU73" i="8" s="1"/>
  <c r="BI73" i="8" a="1"/>
  <c r="BI73" i="8" s="1"/>
  <c r="AX73" i="8" a="1"/>
  <c r="AX73" i="8"/>
  <c r="AW73" i="8" a="1"/>
  <c r="AW73" i="8" s="1"/>
  <c r="AO73" i="8" a="1"/>
  <c r="AO73" i="8" s="1"/>
  <c r="AN73" i="8" a="1"/>
  <c r="AN73" i="8" s="1"/>
  <c r="AP73" i="8" s="1" a="1"/>
  <c r="AP73" i="8" s="1"/>
  <c r="AI73" i="8" a="1"/>
  <c r="AI73" i="8"/>
  <c r="AJ73" i="8" s="1" a="1"/>
  <c r="AJ73" i="8" s="1"/>
  <c r="AF73" i="8" a="1"/>
  <c r="AF73" i="8" s="1"/>
  <c r="X73" i="8" a="1"/>
  <c r="X73" i="8" s="1"/>
  <c r="U73" i="8" a="1"/>
  <c r="U73" i="8" s="1"/>
  <c r="T73" i="8" a="1"/>
  <c r="T73" i="8" s="1"/>
  <c r="M73" i="8" a="1"/>
  <c r="M73" i="8" s="1"/>
  <c r="L73" i="8" a="1"/>
  <c r="L73" i="8"/>
  <c r="J73" i="8" a="1"/>
  <c r="J73" i="8" s="1"/>
  <c r="I73" i="8" a="1"/>
  <c r="I73" i="8"/>
  <c r="E73" i="8" a="1"/>
  <c r="E73" i="8" s="1"/>
  <c r="D73" i="8" a="1"/>
  <c r="D73" i="8"/>
  <c r="C73" i="8" a="1"/>
  <c r="C73" i="8" s="1"/>
  <c r="BS72" i="8" a="1"/>
  <c r="BS72" i="8" s="1"/>
  <c r="BR72" i="8" a="1"/>
  <c r="BR72" i="8" s="1"/>
  <c r="AX72" i="8" a="1"/>
  <c r="AX72" i="8"/>
  <c r="AN72" i="8" a="1"/>
  <c r="AN72" i="8" s="1"/>
  <c r="M72" i="8" a="1"/>
  <c r="M72" i="8" s="1"/>
  <c r="J72" i="8" a="1"/>
  <c r="J72" i="8" s="1"/>
  <c r="I72" i="8" a="1"/>
  <c r="I72" i="8"/>
  <c r="E72" i="8" a="1"/>
  <c r="E72" i="8" s="1"/>
  <c r="D72" i="8" a="1"/>
  <c r="D72" i="8" s="1"/>
  <c r="T72" i="8" s="1" a="1"/>
  <c r="T72" i="8" s="1"/>
  <c r="BR71" i="8" a="1"/>
  <c r="BR71" i="8" s="1"/>
  <c r="BL71" i="8" a="1"/>
  <c r="BL71" i="8" s="1"/>
  <c r="AX71" i="8" a="1"/>
  <c r="AX71" i="8" s="1"/>
  <c r="AP71" i="8" a="1"/>
  <c r="AP71" i="8" s="1"/>
  <c r="AN71" i="8" a="1"/>
  <c r="AN71" i="8"/>
  <c r="AO71" i="8" s="1" a="1"/>
  <c r="AO71" i="8" s="1"/>
  <c r="M71" i="8" a="1"/>
  <c r="M71" i="8"/>
  <c r="J71" i="8" a="1"/>
  <c r="J71" i="8" s="1"/>
  <c r="I71" i="8" a="1"/>
  <c r="I71" i="8"/>
  <c r="E71" i="8" a="1"/>
  <c r="E71" i="8" s="1"/>
  <c r="D71" i="8" a="1"/>
  <c r="D71" i="8"/>
  <c r="C71" i="8" a="1"/>
  <c r="C71" i="8" s="1"/>
  <c r="BR70" i="8" a="1"/>
  <c r="BR70" i="8"/>
  <c r="AX70" i="8" a="1"/>
  <c r="AX70" i="8"/>
  <c r="E70" i="8" s="1" a="1"/>
  <c r="E70" i="8" s="1"/>
  <c r="AV70" i="8"/>
  <c r="AU70" i="8" a="1"/>
  <c r="AU70" i="8" s="1"/>
  <c r="AV70" i="8" s="1" a="1"/>
  <c r="AO70" i="8" a="1"/>
  <c r="AO70" i="8"/>
  <c r="AN70" i="8" a="1"/>
  <c r="AN70" i="8"/>
  <c r="AP70" i="8" s="1" a="1"/>
  <c r="AP70" i="8" s="1"/>
  <c r="AB70" i="8" a="1"/>
  <c r="AB70" i="8" s="1"/>
  <c r="M70" i="8" a="1"/>
  <c r="M70" i="8" s="1"/>
  <c r="J70" i="8" a="1"/>
  <c r="J70" i="8"/>
  <c r="I70" i="8" a="1"/>
  <c r="I70" i="8"/>
  <c r="D70" i="8" a="1"/>
  <c r="D70" i="8"/>
  <c r="C70" i="8" a="1"/>
  <c r="C70" i="8"/>
  <c r="BR69" i="8" a="1"/>
  <c r="BR69" i="8" s="1"/>
  <c r="AX69" i="8" a="1"/>
  <c r="AX69" i="8"/>
  <c r="E69" i="8" s="1" a="1"/>
  <c r="AW69" i="8" a="1"/>
  <c r="AW69" i="8" s="1"/>
  <c r="AU69" i="8" a="1"/>
  <c r="AU69" i="8" s="1"/>
  <c r="AV69" i="8" s="1" a="1"/>
  <c r="AV69" i="8" s="1"/>
  <c r="AO69" i="8" a="1"/>
  <c r="AO69" i="8"/>
  <c r="AN69" i="8" a="1"/>
  <c r="AN69" i="8"/>
  <c r="AP69" i="8" s="1" a="1"/>
  <c r="AP69" i="8" s="1"/>
  <c r="AF69" i="8" a="1"/>
  <c r="AF69" i="8" s="1"/>
  <c r="AB69" i="8" a="1"/>
  <c r="AB69" i="8"/>
  <c r="U69" i="8" a="1"/>
  <c r="U69" i="8" s="1"/>
  <c r="M69" i="8" a="1"/>
  <c r="M69" i="8" s="1"/>
  <c r="J69" i="8" a="1"/>
  <c r="J69" i="8"/>
  <c r="I69" i="8" a="1"/>
  <c r="I69" i="8"/>
  <c r="E69" i="8"/>
  <c r="D69" i="8" a="1"/>
  <c r="D69" i="8"/>
  <c r="C69" i="8" a="1"/>
  <c r="C69" i="8"/>
  <c r="BR68" i="8" a="1"/>
  <c r="BR68" i="8"/>
  <c r="BL68" i="8" a="1"/>
  <c r="BL68" i="8" s="1"/>
  <c r="AX68" i="8" a="1"/>
  <c r="AX68" i="8"/>
  <c r="E68" i="8" s="1" a="1"/>
  <c r="E68" i="8" s="1"/>
  <c r="AN68" i="8" a="1"/>
  <c r="AN68" i="8"/>
  <c r="W68" i="8" a="1"/>
  <c r="W68" i="8" s="1"/>
  <c r="U68" i="8" a="1"/>
  <c r="U68" i="8" s="1"/>
  <c r="M68" i="8" a="1"/>
  <c r="M68" i="8"/>
  <c r="J68" i="8" a="1"/>
  <c r="J68" i="8"/>
  <c r="I68" i="8" a="1"/>
  <c r="I68" i="8"/>
  <c r="D68" i="8" a="1"/>
  <c r="D68" i="8"/>
  <c r="BR67" i="8" a="1"/>
  <c r="BR67" i="8"/>
  <c r="BL67" i="8" a="1"/>
  <c r="BL67" i="8" s="1"/>
  <c r="AX67" i="8" a="1"/>
  <c r="AX67" i="8"/>
  <c r="AN67" i="8" a="1"/>
  <c r="AN67" i="8"/>
  <c r="W67" i="8" a="1"/>
  <c r="W67" i="8" s="1"/>
  <c r="M67" i="8" a="1"/>
  <c r="M67" i="8"/>
  <c r="J67" i="8" a="1"/>
  <c r="J67" i="8" s="1"/>
  <c r="I67" i="8" a="1"/>
  <c r="I67" i="8"/>
  <c r="E67" i="8" a="1"/>
  <c r="E67" i="8" s="1"/>
  <c r="D67" i="8" a="1"/>
  <c r="D67" i="8"/>
  <c r="BR66" i="8" a="1"/>
  <c r="BR66" i="8"/>
  <c r="AY66" i="8" a="1"/>
  <c r="AY66" i="8"/>
  <c r="AX66" i="8" a="1"/>
  <c r="AX66" i="8"/>
  <c r="E66" i="8" s="1" a="1"/>
  <c r="E66" i="8" s="1"/>
  <c r="AP66" i="8" a="1"/>
  <c r="AP66" i="8"/>
  <c r="AN66" i="8" a="1"/>
  <c r="AN66" i="8"/>
  <c r="AO66" i="8" s="1" a="1"/>
  <c r="AO66" i="8" s="1"/>
  <c r="AH66" i="8"/>
  <c r="AG66" i="8" a="1"/>
  <c r="AG66" i="8" s="1"/>
  <c r="AH66" i="8" s="1" a="1"/>
  <c r="T66" i="8" a="1"/>
  <c r="T66" i="8" s="1"/>
  <c r="M66" i="8" a="1"/>
  <c r="M66" i="8"/>
  <c r="L66" i="8" a="1"/>
  <c r="L66" i="8" s="1"/>
  <c r="J66" i="8" a="1"/>
  <c r="J66" i="8"/>
  <c r="I66" i="8" a="1"/>
  <c r="I66" i="8" s="1"/>
  <c r="I86" i="8" s="1" a="1"/>
  <c r="I86" i="8" s="1"/>
  <c r="D66" i="8" a="1"/>
  <c r="D66" i="8"/>
  <c r="I59" i="8" a="1"/>
  <c r="I59" i="8"/>
  <c r="AH58" i="8" a="1"/>
  <c r="AH58" i="8"/>
  <c r="AG58" i="8" a="1"/>
  <c r="AG58" i="8"/>
  <c r="AF58" i="8" a="1"/>
  <c r="AF58" i="8"/>
  <c r="AC58" i="8" a="1"/>
  <c r="AC58" i="8"/>
  <c r="AB58" i="8" a="1"/>
  <c r="AB58" i="8"/>
  <c r="AD58" i="8" s="1" a="1"/>
  <c r="AD58" i="8" s="1"/>
  <c r="X58" i="8" a="1"/>
  <c r="X58" i="8"/>
  <c r="W58" i="8" a="1"/>
  <c r="W58" i="8"/>
  <c r="V58" i="8" a="1"/>
  <c r="V58" i="8"/>
  <c r="T58" i="8" a="1"/>
  <c r="T58" i="8"/>
  <c r="L58" i="8" a="1"/>
  <c r="L58" i="8"/>
  <c r="E58" i="8" a="1"/>
  <c r="E58" i="8"/>
  <c r="AH57" i="8" a="1"/>
  <c r="AH57" i="8"/>
  <c r="AG57" i="8" a="1"/>
  <c r="AG57" i="8"/>
  <c r="AF57" i="8" a="1"/>
  <c r="AF57" i="8"/>
  <c r="AB57" i="8" a="1"/>
  <c r="AB57" i="8"/>
  <c r="W57" i="8" a="1"/>
  <c r="W57" i="8"/>
  <c r="X57" i="8" s="1" a="1"/>
  <c r="X57" i="8" s="1"/>
  <c r="T57" i="8" a="1"/>
  <c r="T57" i="8"/>
  <c r="V57" i="8" s="1" a="1"/>
  <c r="V57" i="8" s="1"/>
  <c r="L57" i="8" a="1"/>
  <c r="L57" i="8"/>
  <c r="E57" i="8" a="1"/>
  <c r="E57" i="8"/>
  <c r="AG56" i="8" a="1"/>
  <c r="AG56" i="8"/>
  <c r="AH56" i="8" s="1" a="1"/>
  <c r="AH56" i="8" s="1"/>
  <c r="AF56" i="8" a="1"/>
  <c r="AF56" i="8"/>
  <c r="AB56" i="8" a="1"/>
  <c r="AB56" i="8"/>
  <c r="W56" i="8" a="1"/>
  <c r="W56" i="8"/>
  <c r="X56" i="8" s="1" a="1"/>
  <c r="X56" i="8" s="1"/>
  <c r="V56" i="8" a="1"/>
  <c r="V56" i="8" s="1"/>
  <c r="T56" i="8" a="1"/>
  <c r="T56" i="8"/>
  <c r="L56" i="8" a="1"/>
  <c r="L56" i="8" s="1"/>
  <c r="E56" i="8" a="1"/>
  <c r="E56" i="8"/>
  <c r="AG55" i="8" a="1"/>
  <c r="AG55" i="8"/>
  <c r="AH55" i="8" s="1" a="1"/>
  <c r="AH55" i="8" s="1"/>
  <c r="AF55" i="8" a="1"/>
  <c r="AF55" i="8" s="1"/>
  <c r="AC55" i="8" a="1"/>
  <c r="AC55" i="8"/>
  <c r="AB55" i="8" a="1"/>
  <c r="AB55" i="8"/>
  <c r="AD55" i="8" s="1" a="1"/>
  <c r="AD55" i="8" s="1"/>
  <c r="X55" i="8" a="1"/>
  <c r="X55" i="8"/>
  <c r="W55" i="8" a="1"/>
  <c r="W55" i="8"/>
  <c r="V55" i="8" a="1"/>
  <c r="V55" i="8"/>
  <c r="T55" i="8" a="1"/>
  <c r="T55" i="8"/>
  <c r="L55" i="8" a="1"/>
  <c r="L55" i="8"/>
  <c r="E55" i="8" a="1"/>
  <c r="E55" i="8"/>
  <c r="AH54" i="8" a="1"/>
  <c r="AH54" i="8"/>
  <c r="AG54" i="8" a="1"/>
  <c r="AG54" i="8"/>
  <c r="AF54" i="8" a="1"/>
  <c r="AF54" i="8"/>
  <c r="AC54" i="8" a="1"/>
  <c r="AC54" i="8"/>
  <c r="AB54" i="8" a="1"/>
  <c r="AB54" i="8"/>
  <c r="AD54" i="8" s="1" a="1"/>
  <c r="AD54" i="8" s="1"/>
  <c r="X54" i="8" a="1"/>
  <c r="X54" i="8"/>
  <c r="W54" i="8" a="1"/>
  <c r="W54" i="8"/>
  <c r="V54" i="8" a="1"/>
  <c r="V54" i="8"/>
  <c r="T54" i="8" a="1"/>
  <c r="T54" i="8"/>
  <c r="L54" i="8" a="1"/>
  <c r="L54" i="8"/>
  <c r="E54" i="8" a="1"/>
  <c r="E54" i="8"/>
  <c r="AH53" i="8" a="1"/>
  <c r="AH53" i="8"/>
  <c r="AG53" i="8" a="1"/>
  <c r="AG53" i="8"/>
  <c r="AF53" i="8" a="1"/>
  <c r="AF53" i="8"/>
  <c r="AB53" i="8" a="1"/>
  <c r="AB53" i="8"/>
  <c r="W53" i="8" a="1"/>
  <c r="W53" i="8"/>
  <c r="X53" i="8" s="1" a="1"/>
  <c r="X53" i="8" s="1"/>
  <c r="T53" i="8" a="1"/>
  <c r="T53" i="8"/>
  <c r="V53" i="8" s="1" a="1"/>
  <c r="V53" i="8" s="1"/>
  <c r="L53" i="8" a="1"/>
  <c r="L53" i="8"/>
  <c r="E53" i="8" a="1"/>
  <c r="E53" i="8"/>
  <c r="AG52" i="8" a="1"/>
  <c r="AG52" i="8"/>
  <c r="AH52" i="8" s="1" a="1"/>
  <c r="AH52" i="8" s="1"/>
  <c r="AF52" i="8" a="1"/>
  <c r="AF52" i="8"/>
  <c r="AB52" i="8" a="1"/>
  <c r="AB52" i="8"/>
  <c r="W52" i="8" a="1"/>
  <c r="W52" i="8"/>
  <c r="X52" i="8" s="1" a="1"/>
  <c r="X52" i="8" s="1"/>
  <c r="V52" i="8" a="1"/>
  <c r="V52" i="8" s="1"/>
  <c r="T52" i="8" a="1"/>
  <c r="T52" i="8"/>
  <c r="L52" i="8" a="1"/>
  <c r="L52" i="8" s="1"/>
  <c r="E52" i="8" a="1"/>
  <c r="E52" i="8"/>
  <c r="AG51" i="8" a="1"/>
  <c r="AG51" i="8"/>
  <c r="AH51" i="8" s="1" a="1"/>
  <c r="AH51" i="8" s="1"/>
  <c r="AF51" i="8" a="1"/>
  <c r="AF51" i="8" s="1"/>
  <c r="AC51" i="8" a="1"/>
  <c r="AC51" i="8"/>
  <c r="AB51" i="8" a="1"/>
  <c r="AB51" i="8"/>
  <c r="AD51" i="8" s="1" a="1"/>
  <c r="AD51" i="8" s="1"/>
  <c r="X51" i="8" a="1"/>
  <c r="X51" i="8"/>
  <c r="W51" i="8" a="1"/>
  <c r="W51" i="8"/>
  <c r="V51" i="8" a="1"/>
  <c r="V51" i="8"/>
  <c r="T51" i="8" a="1"/>
  <c r="T51" i="8"/>
  <c r="L51" i="8" a="1"/>
  <c r="L51" i="8"/>
  <c r="E51" i="8" a="1"/>
  <c r="E51" i="8"/>
  <c r="AH50" i="8" a="1"/>
  <c r="AH50" i="8"/>
  <c r="AG50" i="8" a="1"/>
  <c r="AG50" i="8"/>
  <c r="AF50" i="8" a="1"/>
  <c r="AF50" i="8"/>
  <c r="AC50" i="8" a="1"/>
  <c r="AC50" i="8"/>
  <c r="AB50" i="8" a="1"/>
  <c r="AB50" i="8"/>
  <c r="AD50" i="8" s="1" a="1"/>
  <c r="AD50" i="8" s="1"/>
  <c r="X50" i="8" a="1"/>
  <c r="X50" i="8"/>
  <c r="W50" i="8" a="1"/>
  <c r="W50" i="8"/>
  <c r="V50" i="8" a="1"/>
  <c r="V50" i="8"/>
  <c r="T50" i="8" a="1"/>
  <c r="T50" i="8"/>
  <c r="L50" i="8" a="1"/>
  <c r="L50" i="8"/>
  <c r="E50" i="8" a="1"/>
  <c r="E50" i="8"/>
  <c r="AH49" i="8" a="1"/>
  <c r="AH49" i="8"/>
  <c r="AG49" i="8" a="1"/>
  <c r="AG49" i="8"/>
  <c r="AF49" i="8" a="1"/>
  <c r="AF49" i="8"/>
  <c r="AB49" i="8" a="1"/>
  <c r="AB49" i="8"/>
  <c r="W49" i="8" a="1"/>
  <c r="W49" i="8"/>
  <c r="X49" i="8" s="1" a="1"/>
  <c r="X49" i="8" s="1"/>
  <c r="T49" i="8" a="1"/>
  <c r="T49" i="8"/>
  <c r="V49" i="8" s="1" a="1"/>
  <c r="V49" i="8" s="1"/>
  <c r="L49" i="8" a="1"/>
  <c r="L49" i="8"/>
  <c r="E49" i="8" a="1"/>
  <c r="E49" i="8"/>
  <c r="AG48" i="8" a="1"/>
  <c r="AG48" i="8"/>
  <c r="AH48" i="8" s="1" a="1"/>
  <c r="AH48" i="8" s="1"/>
  <c r="AF48" i="8" a="1"/>
  <c r="AF48" i="8"/>
  <c r="AB48" i="8" a="1"/>
  <c r="AB48" i="8"/>
  <c r="W48" i="8" a="1"/>
  <c r="W48" i="8"/>
  <c r="X48" i="8" s="1" a="1"/>
  <c r="X48" i="8" s="1"/>
  <c r="V48" i="8" a="1"/>
  <c r="V48" i="8" s="1"/>
  <c r="T48" i="8" a="1"/>
  <c r="T48" i="8"/>
  <c r="L48" i="8" a="1"/>
  <c r="L48" i="8" s="1"/>
  <c r="E48" i="8" a="1"/>
  <c r="E48" i="8"/>
  <c r="AG47" i="8" a="1"/>
  <c r="AG47" i="8"/>
  <c r="AH47" i="8" s="1" a="1"/>
  <c r="AH47" i="8" s="1"/>
  <c r="AF47" i="8" a="1"/>
  <c r="AF47" i="8" s="1"/>
  <c r="AC47" i="8" a="1"/>
  <c r="AC47" i="8"/>
  <c r="AB47" i="8" a="1"/>
  <c r="AB47" i="8"/>
  <c r="AD47" i="8" s="1" a="1"/>
  <c r="AD47" i="8" s="1"/>
  <c r="X47" i="8" a="1"/>
  <c r="X47" i="8"/>
  <c r="W47" i="8" a="1"/>
  <c r="W47" i="8"/>
  <c r="V47" i="8" a="1"/>
  <c r="V47" i="8"/>
  <c r="T47" i="8" a="1"/>
  <c r="T47" i="8"/>
  <c r="L47" i="8" a="1"/>
  <c r="L47" i="8"/>
  <c r="E47" i="8" a="1"/>
  <c r="E47" i="8"/>
  <c r="AH46" i="8" a="1"/>
  <c r="AH46" i="8"/>
  <c r="AG46" i="8" a="1"/>
  <c r="AG46" i="8"/>
  <c r="AF46" i="8" a="1"/>
  <c r="AF46" i="8"/>
  <c r="AC46" i="8" a="1"/>
  <c r="AC46" i="8"/>
  <c r="AB46" i="8" a="1"/>
  <c r="AB46" i="8"/>
  <c r="AD46" i="8" s="1" a="1"/>
  <c r="AD46" i="8" s="1"/>
  <c r="X46" i="8" a="1"/>
  <c r="X46" i="8"/>
  <c r="W46" i="8" a="1"/>
  <c r="W46" i="8"/>
  <c r="V46" i="8" a="1"/>
  <c r="V46" i="8"/>
  <c r="T46" i="8" a="1"/>
  <c r="T46" i="8"/>
  <c r="L46" i="8" a="1"/>
  <c r="L46" i="8"/>
  <c r="E46" i="8" a="1"/>
  <c r="E46" i="8"/>
  <c r="AH45" i="8" a="1"/>
  <c r="AH45" i="8"/>
  <c r="AG45" i="8" a="1"/>
  <c r="AG45" i="8"/>
  <c r="AF45" i="8" a="1"/>
  <c r="AF45" i="8"/>
  <c r="AB45" i="8" a="1"/>
  <c r="AB45" i="8"/>
  <c r="W45" i="8" a="1"/>
  <c r="W45" i="8"/>
  <c r="X45" i="8" s="1" a="1"/>
  <c r="X45" i="8" s="1"/>
  <c r="T45" i="8" a="1"/>
  <c r="T45" i="8"/>
  <c r="V45" i="8" s="1" a="1"/>
  <c r="V45" i="8" s="1"/>
  <c r="L45" i="8" a="1"/>
  <c r="L45" i="8"/>
  <c r="E45" i="8" a="1"/>
  <c r="E45" i="8"/>
  <c r="AG44" i="8" a="1"/>
  <c r="AG44" i="8"/>
  <c r="AH44" i="8" s="1" a="1"/>
  <c r="AH44" i="8" s="1"/>
  <c r="AF44" i="8" a="1"/>
  <c r="AF44" i="8"/>
  <c r="AB44" i="8" a="1"/>
  <c r="AB44" i="8"/>
  <c r="W44" i="8" a="1"/>
  <c r="W44" i="8"/>
  <c r="X44" i="8" s="1" a="1"/>
  <c r="X44" i="8" s="1"/>
  <c r="V44" i="8" a="1"/>
  <c r="V44" i="8" s="1"/>
  <c r="T44" i="8" a="1"/>
  <c r="T44" i="8"/>
  <c r="L44" i="8" a="1"/>
  <c r="L44" i="8" s="1"/>
  <c r="E44" i="8" a="1"/>
  <c r="E44" i="8"/>
  <c r="AG43" i="8" a="1"/>
  <c r="AG43" i="8"/>
  <c r="AH43" i="8" s="1" a="1"/>
  <c r="AH43" i="8" s="1"/>
  <c r="AF43" i="8" a="1"/>
  <c r="AF43" i="8" s="1"/>
  <c r="AC43" i="8" a="1"/>
  <c r="AC43" i="8"/>
  <c r="AB43" i="8" a="1"/>
  <c r="AB43" i="8"/>
  <c r="AD43" i="8" s="1" a="1"/>
  <c r="AD43" i="8" s="1"/>
  <c r="X43" i="8" a="1"/>
  <c r="X43" i="8"/>
  <c r="W43" i="8" a="1"/>
  <c r="W43" i="8"/>
  <c r="V43" i="8" a="1"/>
  <c r="V43" i="8"/>
  <c r="T43" i="8" a="1"/>
  <c r="T43" i="8"/>
  <c r="L43" i="8" a="1"/>
  <c r="L43" i="8"/>
  <c r="E43" i="8" a="1"/>
  <c r="E43" i="8"/>
  <c r="AH42" i="8" a="1"/>
  <c r="AH42" i="8"/>
  <c r="AG42" i="8" a="1"/>
  <c r="AG42" i="8"/>
  <c r="AF42" i="8" a="1"/>
  <c r="AF42" i="8"/>
  <c r="AC42" i="8" a="1"/>
  <c r="AC42" i="8"/>
  <c r="AB42" i="8" a="1"/>
  <c r="AB42" i="8"/>
  <c r="AD42" i="8" s="1" a="1"/>
  <c r="AD42" i="8" s="1"/>
  <c r="X42" i="8" a="1"/>
  <c r="X42" i="8"/>
  <c r="W42" i="8" a="1"/>
  <c r="W42" i="8"/>
  <c r="V42" i="8" a="1"/>
  <c r="V42" i="8"/>
  <c r="T42" i="8" a="1"/>
  <c r="T42" i="8"/>
  <c r="L42" i="8" a="1"/>
  <c r="L42" i="8"/>
  <c r="E42" i="8" a="1"/>
  <c r="E42" i="8"/>
  <c r="AH41" i="8" a="1"/>
  <c r="AH41" i="8"/>
  <c r="AG41" i="8" a="1"/>
  <c r="AG41" i="8"/>
  <c r="AF41" i="8" a="1"/>
  <c r="AF41" i="8"/>
  <c r="AB41" i="8" a="1"/>
  <c r="AB41" i="8"/>
  <c r="W41" i="8" a="1"/>
  <c r="W41" i="8"/>
  <c r="X41" i="8" s="1" a="1"/>
  <c r="X41" i="8" s="1"/>
  <c r="T41" i="8" a="1"/>
  <c r="T41" i="8"/>
  <c r="V41" i="8" s="1" a="1"/>
  <c r="V41" i="8" s="1"/>
  <c r="L41" i="8" a="1"/>
  <c r="L41" i="8"/>
  <c r="E41" i="8" a="1"/>
  <c r="E41" i="8"/>
  <c r="AG40" i="8" a="1"/>
  <c r="AG40" i="8"/>
  <c r="AH40" i="8" s="1" a="1"/>
  <c r="AH40" i="8" s="1"/>
  <c r="AF40" i="8" a="1"/>
  <c r="AF40" i="8"/>
  <c r="AB40" i="8" a="1"/>
  <c r="AB40" i="8"/>
  <c r="W40" i="8" a="1"/>
  <c r="W40" i="8"/>
  <c r="X40" i="8" s="1" a="1"/>
  <c r="X40" i="8" s="1"/>
  <c r="V40" i="8" a="1"/>
  <c r="V40" i="8" s="1"/>
  <c r="T40" i="8" a="1"/>
  <c r="T40" i="8"/>
  <c r="L40" i="8" a="1"/>
  <c r="L40" i="8" s="1"/>
  <c r="L59" i="8" s="1" a="1"/>
  <c r="L59" i="8" s="1"/>
  <c r="P3" i="8" s="1" a="1"/>
  <c r="P3" i="8" s="1"/>
  <c r="E40" i="8" a="1"/>
  <c r="E40" i="8"/>
  <c r="AI39" i="8" a="1"/>
  <c r="AI39" i="8" s="1"/>
  <c r="AG39" i="8" a="1"/>
  <c r="AG39" i="8" s="1"/>
  <c r="AH39" i="8" s="1" a="1"/>
  <c r="AH39" i="8" s="1"/>
  <c r="AF39" i="8" a="1"/>
  <c r="AF39" i="8"/>
  <c r="AD39" i="8" a="1"/>
  <c r="AD39" i="8" s="1"/>
  <c r="AB39" i="8" a="1"/>
  <c r="AB39" i="8"/>
  <c r="AC39" i="8" s="1" a="1"/>
  <c r="AC39" i="8" s="1"/>
  <c r="X39" i="8"/>
  <c r="W39" i="8" a="1"/>
  <c r="W39" i="8"/>
  <c r="X39" i="8" s="1" a="1"/>
  <c r="T39" i="8" a="1"/>
  <c r="T39" i="8" s="1"/>
  <c r="V39" i="8" s="1" a="1"/>
  <c r="V39" i="8" s="1"/>
  <c r="L39" i="8" a="1"/>
  <c r="L39" i="8"/>
  <c r="E39" i="8" a="1"/>
  <c r="E39" i="8" s="1"/>
  <c r="I33" i="8" a="1"/>
  <c r="I33" i="8"/>
  <c r="K31" i="8" a="1"/>
  <c r="K31" i="8"/>
  <c r="J31" i="8" a="1"/>
  <c r="J31" i="8"/>
  <c r="I31" i="8" a="1"/>
  <c r="I31" i="8"/>
  <c r="I32" i="8" s="1" a="1"/>
  <c r="I32" i="8" s="1"/>
  <c r="AR30" i="8" a="1"/>
  <c r="AR30" i="8"/>
  <c r="AI30" i="8" a="1"/>
  <c r="AI30" i="8"/>
  <c r="AG30" i="8" a="1"/>
  <c r="AG30" i="8"/>
  <c r="AF30" i="8" a="1"/>
  <c r="AF30" i="8"/>
  <c r="AE30" i="8" a="1"/>
  <c r="AE30" i="8"/>
  <c r="AB30" i="8" a="1"/>
  <c r="AB30" i="8" s="1"/>
  <c r="W30" i="8" a="1"/>
  <c r="W30" i="8"/>
  <c r="X30" i="8" s="1" a="1"/>
  <c r="X30" i="8" s="1"/>
  <c r="T30" i="8" a="1"/>
  <c r="T30" i="8"/>
  <c r="N30" i="8" a="1"/>
  <c r="N30" i="8"/>
  <c r="M30" i="8" a="1"/>
  <c r="M30" i="8"/>
  <c r="L30" i="8" a="1"/>
  <c r="L30" i="8"/>
  <c r="AR29" i="8" a="1"/>
  <c r="AR29" i="8"/>
  <c r="AI29" i="8" a="1"/>
  <c r="AI29" i="8"/>
  <c r="AG29" i="8" a="1"/>
  <c r="AG29" i="8"/>
  <c r="AF29" i="8" a="1"/>
  <c r="AF29" i="8"/>
  <c r="AE29" i="8" a="1"/>
  <c r="AE29" i="8"/>
  <c r="AC29" i="8"/>
  <c r="AB29" i="8" a="1"/>
  <c r="AB29" i="8"/>
  <c r="AC29" i="8" s="1" a="1"/>
  <c r="W29" i="8" a="1"/>
  <c r="W29" i="8" s="1"/>
  <c r="X29" i="8" s="1" a="1"/>
  <c r="X29" i="8" s="1"/>
  <c r="T29" i="8" a="1"/>
  <c r="T29" i="8" s="1"/>
  <c r="N29" i="8" a="1"/>
  <c r="N29" i="8"/>
  <c r="M29" i="8" a="1"/>
  <c r="M29" i="8" s="1"/>
  <c r="L29" i="8" a="1"/>
  <c r="L29" i="8"/>
  <c r="AR28" i="8" a="1"/>
  <c r="AR28" i="8" s="1"/>
  <c r="AI28" i="8" a="1"/>
  <c r="AI28" i="8"/>
  <c r="AH28" i="8" a="1"/>
  <c r="AH28" i="8" s="1"/>
  <c r="AG28" i="8" a="1"/>
  <c r="AG28" i="8"/>
  <c r="AF28" i="8" a="1"/>
  <c r="AF28" i="8" s="1"/>
  <c r="AE28" i="8" a="1"/>
  <c r="AE28" i="8"/>
  <c r="AB28" i="8" a="1"/>
  <c r="AB28" i="8"/>
  <c r="AC28" i="8" s="1" a="1"/>
  <c r="AC28" i="8" s="1"/>
  <c r="X28" i="8"/>
  <c r="W28" i="8" a="1"/>
  <c r="W28" i="8"/>
  <c r="X28" i="8" s="1" a="1"/>
  <c r="V28" i="8"/>
  <c r="T28" i="8" a="1"/>
  <c r="T28" i="8" s="1"/>
  <c r="V28" i="8" s="1" a="1"/>
  <c r="N28" i="8" a="1"/>
  <c r="N28" i="8"/>
  <c r="M28" i="8" a="1"/>
  <c r="M28" i="8" s="1"/>
  <c r="L28" i="8" a="1"/>
  <c r="L28" i="8"/>
  <c r="AR27" i="8" a="1"/>
  <c r="AR27" i="8" s="1"/>
  <c r="AI27" i="8" a="1"/>
  <c r="AI27" i="8"/>
  <c r="AH27" i="8" a="1"/>
  <c r="AH27" i="8" s="1"/>
  <c r="AG27" i="8" a="1"/>
  <c r="AG27" i="8"/>
  <c r="AF27" i="8" a="1"/>
  <c r="AF27" i="8" s="1"/>
  <c r="AE27" i="8" a="1"/>
  <c r="AE27" i="8"/>
  <c r="AD27" i="8" a="1"/>
  <c r="AD27" i="8" s="1"/>
  <c r="AB27" i="8" a="1"/>
  <c r="AB27" i="8" s="1"/>
  <c r="AC27" i="8" s="1" a="1"/>
  <c r="AC27" i="8" s="1"/>
  <c r="W27" i="8" a="1"/>
  <c r="W27" i="8"/>
  <c r="X27" i="8" s="1" a="1"/>
  <c r="X27" i="8" s="1"/>
  <c r="V27" i="8"/>
  <c r="T27" i="8" a="1"/>
  <c r="T27" i="8"/>
  <c r="V27" i="8" s="1" a="1"/>
  <c r="N27" i="8" a="1"/>
  <c r="N27" i="8"/>
  <c r="M27" i="8" a="1"/>
  <c r="M27" i="8"/>
  <c r="L27" i="8" a="1"/>
  <c r="L27" i="8"/>
  <c r="AR26" i="8" a="1"/>
  <c r="AR26" i="8"/>
  <c r="AI26" i="8" a="1"/>
  <c r="AI26" i="8"/>
  <c r="AG26" i="8" a="1"/>
  <c r="AG26" i="8"/>
  <c r="AF26" i="8" a="1"/>
  <c r="AF26" i="8"/>
  <c r="AE26" i="8" a="1"/>
  <c r="AE26" i="8"/>
  <c r="AB26" i="8" a="1"/>
  <c r="AB26" i="8" s="1"/>
  <c r="W26" i="8" a="1"/>
  <c r="W26" i="8"/>
  <c r="X26" i="8" s="1" a="1"/>
  <c r="X26" i="8" s="1"/>
  <c r="T26" i="8" a="1"/>
  <c r="T26" i="8"/>
  <c r="N26" i="8" a="1"/>
  <c r="N26" i="8"/>
  <c r="M26" i="8" a="1"/>
  <c r="M26" i="8"/>
  <c r="L26" i="8" a="1"/>
  <c r="L26" i="8"/>
  <c r="AR25" i="8" a="1"/>
  <c r="AR25" i="8"/>
  <c r="AI25" i="8" a="1"/>
  <c r="AI25" i="8"/>
  <c r="AG25" i="8" a="1"/>
  <c r="AG25" i="8"/>
  <c r="AF25" i="8" a="1"/>
  <c r="AF25" i="8"/>
  <c r="AE25" i="8" a="1"/>
  <c r="AE25" i="8"/>
  <c r="AC25" i="8"/>
  <c r="AB25" i="8" a="1"/>
  <c r="AB25" i="8"/>
  <c r="AC25" i="8" s="1" a="1"/>
  <c r="W25" i="8" a="1"/>
  <c r="W25" i="8" s="1"/>
  <c r="X25" i="8" s="1" a="1"/>
  <c r="X25" i="8" s="1"/>
  <c r="T25" i="8" a="1"/>
  <c r="T25" i="8" s="1"/>
  <c r="N25" i="8" a="1"/>
  <c r="N25" i="8"/>
  <c r="M25" i="8" a="1"/>
  <c r="M25" i="8" s="1"/>
  <c r="L25" i="8" a="1"/>
  <c r="L25" i="8"/>
  <c r="AR24" i="8" a="1"/>
  <c r="AR24" i="8" s="1"/>
  <c r="AI24" i="8" a="1"/>
  <c r="AI24" i="8"/>
  <c r="AH24" i="8" a="1"/>
  <c r="AH24" i="8" s="1"/>
  <c r="AG24" i="8" a="1"/>
  <c r="AG24" i="8"/>
  <c r="AF24" i="8" a="1"/>
  <c r="AF24" i="8" s="1"/>
  <c r="AE24" i="8" a="1"/>
  <c r="AE24" i="8"/>
  <c r="AB24" i="8" a="1"/>
  <c r="AB24" i="8"/>
  <c r="AC24" i="8" s="1" a="1"/>
  <c r="AC24" i="8" s="1"/>
  <c r="X24" i="8"/>
  <c r="W24" i="8" a="1"/>
  <c r="W24" i="8"/>
  <c r="X24" i="8" s="1" a="1"/>
  <c r="V24" i="8"/>
  <c r="T24" i="8" a="1"/>
  <c r="T24" i="8" s="1"/>
  <c r="V24" i="8" s="1" a="1"/>
  <c r="N24" i="8" a="1"/>
  <c r="N24" i="8"/>
  <c r="M24" i="8" a="1"/>
  <c r="M24" i="8" s="1"/>
  <c r="L24" i="8" a="1"/>
  <c r="L24" i="8"/>
  <c r="AR23" i="8" a="1"/>
  <c r="AR23" i="8" s="1"/>
  <c r="AI23" i="8" a="1"/>
  <c r="AI23" i="8"/>
  <c r="AH23" i="8" a="1"/>
  <c r="AH23" i="8" s="1"/>
  <c r="AG23" i="8" a="1"/>
  <c r="AG23" i="8"/>
  <c r="AF23" i="8" a="1"/>
  <c r="AF23" i="8" s="1"/>
  <c r="AE23" i="8" a="1"/>
  <c r="AE23" i="8"/>
  <c r="AD23" i="8" a="1"/>
  <c r="AD23" i="8" s="1"/>
  <c r="AB23" i="8" a="1"/>
  <c r="AB23" i="8" s="1"/>
  <c r="AC23" i="8" s="1" a="1"/>
  <c r="AC23" i="8" s="1"/>
  <c r="W23" i="8" a="1"/>
  <c r="W23" i="8"/>
  <c r="X23" i="8" s="1" a="1"/>
  <c r="X23" i="8" s="1"/>
  <c r="V23" i="8"/>
  <c r="T23" i="8" a="1"/>
  <c r="T23" i="8"/>
  <c r="V23" i="8" s="1" a="1"/>
  <c r="N23" i="8" a="1"/>
  <c r="N23" i="8"/>
  <c r="M23" i="8" a="1"/>
  <c r="M23" i="8"/>
  <c r="L23" i="8" a="1"/>
  <c r="L23" i="8"/>
  <c r="AR22" i="8" a="1"/>
  <c r="AR22" i="8"/>
  <c r="AI22" i="8" a="1"/>
  <c r="AI22" i="8"/>
  <c r="AG22" i="8" a="1"/>
  <c r="AG22" i="8"/>
  <c r="AF22" i="8" a="1"/>
  <c r="AF22" i="8"/>
  <c r="AE22" i="8" a="1"/>
  <c r="AE22" i="8"/>
  <c r="AB22" i="8" a="1"/>
  <c r="AB22" i="8" s="1"/>
  <c r="W22" i="8" a="1"/>
  <c r="W22" i="8"/>
  <c r="X22" i="8" s="1" a="1"/>
  <c r="X22" i="8" s="1"/>
  <c r="T22" i="8" a="1"/>
  <c r="T22" i="8"/>
  <c r="N22" i="8" a="1"/>
  <c r="N22" i="8"/>
  <c r="M22" i="8" a="1"/>
  <c r="M22" i="8"/>
  <c r="L22" i="8" a="1"/>
  <c r="L22" i="8"/>
  <c r="AR21" i="8" a="1"/>
  <c r="AR21" i="8"/>
  <c r="AI21" i="8" a="1"/>
  <c r="AI21" i="8"/>
  <c r="AG21" i="8" a="1"/>
  <c r="AG21" i="8"/>
  <c r="AF21" i="8" a="1"/>
  <c r="AF21" i="8"/>
  <c r="AE21" i="8" a="1"/>
  <c r="AE21" i="8"/>
  <c r="AC21" i="8"/>
  <c r="AB21" i="8" a="1"/>
  <c r="AB21" i="8"/>
  <c r="AC21" i="8" s="1" a="1"/>
  <c r="W21" i="8" a="1"/>
  <c r="W21" i="8" s="1"/>
  <c r="X21" i="8" s="1" a="1"/>
  <c r="X21" i="8" s="1"/>
  <c r="T21" i="8" a="1"/>
  <c r="T21" i="8" s="1"/>
  <c r="N21" i="8" a="1"/>
  <c r="N21" i="8"/>
  <c r="M21" i="8" a="1"/>
  <c r="M21" i="8" s="1"/>
  <c r="L21" i="8" a="1"/>
  <c r="L21" i="8"/>
  <c r="AR20" i="8" a="1"/>
  <c r="AR20" i="8" s="1"/>
  <c r="AI20" i="8" a="1"/>
  <c r="AI20" i="8"/>
  <c r="AG20" i="8" a="1"/>
  <c r="AG20" i="8"/>
  <c r="AF20" i="8" a="1"/>
  <c r="AF20" i="8" s="1"/>
  <c r="AE20" i="8" a="1"/>
  <c r="AE20" i="8"/>
  <c r="AD20" i="8" a="1"/>
  <c r="AD20" i="8" s="1"/>
  <c r="AB20" i="8" a="1"/>
  <c r="AB20" i="8"/>
  <c r="AC20" i="8" s="1" a="1"/>
  <c r="AC20" i="8" s="1"/>
  <c r="X20" i="8"/>
  <c r="W20" i="8" a="1"/>
  <c r="W20" i="8"/>
  <c r="X20" i="8" s="1" a="1"/>
  <c r="T20" i="8" a="1"/>
  <c r="T20" i="8" s="1"/>
  <c r="V20" i="8" s="1" a="1"/>
  <c r="V20" i="8" s="1"/>
  <c r="N20" i="8" a="1"/>
  <c r="N20" i="8"/>
  <c r="M20" i="8" a="1"/>
  <c r="M20" i="8" s="1"/>
  <c r="L20" i="8" a="1"/>
  <c r="L20" i="8"/>
  <c r="AR19" i="8" a="1"/>
  <c r="AR19" i="8" s="1"/>
  <c r="AI19" i="8" a="1"/>
  <c r="AI19" i="8"/>
  <c r="AH19" i="8" a="1"/>
  <c r="AH19" i="8" s="1"/>
  <c r="AG19" i="8" a="1"/>
  <c r="AG19" i="8"/>
  <c r="AF19" i="8" a="1"/>
  <c r="AF19" i="8" s="1"/>
  <c r="AE19" i="8" a="1"/>
  <c r="AE19" i="8"/>
  <c r="AB19" i="8" a="1"/>
  <c r="AB19" i="8" s="1"/>
  <c r="AC19" i="8" s="1" a="1"/>
  <c r="AC19" i="8" s="1"/>
  <c r="W19" i="8" a="1"/>
  <c r="W19" i="8"/>
  <c r="X19" i="8" s="1" a="1"/>
  <c r="X19" i="8" s="1"/>
  <c r="V19" i="8"/>
  <c r="T19" i="8" a="1"/>
  <c r="T19" i="8"/>
  <c r="V19" i="8" s="1" a="1"/>
  <c r="N19" i="8" a="1"/>
  <c r="N19" i="8"/>
  <c r="M19" i="8" a="1"/>
  <c r="M19" i="8"/>
  <c r="L19" i="8" a="1"/>
  <c r="L19" i="8"/>
  <c r="AR18" i="8" a="1"/>
  <c r="AR18" i="8"/>
  <c r="AI18" i="8" a="1"/>
  <c r="AI18" i="8"/>
  <c r="AG18" i="8" a="1"/>
  <c r="AG18" i="8"/>
  <c r="AF18" i="8" a="1"/>
  <c r="AF18" i="8"/>
  <c r="AE18" i="8" a="1"/>
  <c r="AE18" i="8"/>
  <c r="AB18" i="8" a="1"/>
  <c r="AB18" i="8" s="1"/>
  <c r="W18" i="8" a="1"/>
  <c r="W18" i="8"/>
  <c r="X18" i="8" s="1" a="1"/>
  <c r="X18" i="8" s="1"/>
  <c r="T18" i="8" a="1"/>
  <c r="T18" i="8"/>
  <c r="N18" i="8" a="1"/>
  <c r="N18" i="8"/>
  <c r="M18" i="8" a="1"/>
  <c r="M18" i="8"/>
  <c r="L18" i="8" a="1"/>
  <c r="L18" i="8"/>
  <c r="AR17" i="8" a="1"/>
  <c r="AR17" i="8"/>
  <c r="AI17" i="8" a="1"/>
  <c r="AI17" i="8"/>
  <c r="AG17" i="8" a="1"/>
  <c r="AG17" i="8"/>
  <c r="AF17" i="8" a="1"/>
  <c r="AF17" i="8"/>
  <c r="AE17" i="8" a="1"/>
  <c r="AE17" i="8"/>
  <c r="AC17" i="8"/>
  <c r="AB17" i="8" a="1"/>
  <c r="AB17" i="8"/>
  <c r="AC17" i="8" s="1" a="1"/>
  <c r="W17" i="8" a="1"/>
  <c r="W17" i="8" s="1"/>
  <c r="X17" i="8" s="1" a="1"/>
  <c r="X17" i="8" s="1"/>
  <c r="T17" i="8" a="1"/>
  <c r="T17" i="8" s="1"/>
  <c r="N17" i="8" a="1"/>
  <c r="N17" i="8"/>
  <c r="M17" i="8" a="1"/>
  <c r="M17" i="8" s="1"/>
  <c r="L17" i="8" a="1"/>
  <c r="L17" i="8"/>
  <c r="AR16" i="8" a="1"/>
  <c r="AR16" i="8" s="1"/>
  <c r="AI16" i="8" a="1"/>
  <c r="AI16" i="8"/>
  <c r="AH16" i="8" a="1"/>
  <c r="AH16" i="8" s="1"/>
  <c r="AG16" i="8" a="1"/>
  <c r="AG16" i="8"/>
  <c r="AF16" i="8" a="1"/>
  <c r="AF16" i="8" s="1"/>
  <c r="AE16" i="8" a="1"/>
  <c r="AE16" i="8"/>
  <c r="AD16" i="8" a="1"/>
  <c r="AD16" i="8" s="1"/>
  <c r="AB16" i="8" a="1"/>
  <c r="AB16" i="8"/>
  <c r="AC16" i="8" s="1" a="1"/>
  <c r="AC16" i="8" s="1"/>
  <c r="X16" i="8"/>
  <c r="W16" i="8" a="1"/>
  <c r="W16" i="8"/>
  <c r="X16" i="8" s="1" a="1"/>
  <c r="V16" i="8" a="1"/>
  <c r="V16" i="8" s="1"/>
  <c r="T16" i="8" a="1"/>
  <c r="T16" i="8"/>
  <c r="N16" i="8" a="1"/>
  <c r="N16" i="8" s="1"/>
  <c r="M16" i="8" a="1"/>
  <c r="M16" i="8"/>
  <c r="L16" i="8" a="1"/>
  <c r="L16" i="8" s="1"/>
  <c r="AR15" i="8" a="1"/>
  <c r="AR15" i="8"/>
  <c r="AI15" i="8" a="1"/>
  <c r="AI15" i="8" s="1"/>
  <c r="AG15" i="8" a="1"/>
  <c r="AG15" i="8"/>
  <c r="AF15" i="8" a="1"/>
  <c r="AF15" i="8"/>
  <c r="AE15" i="8" a="1"/>
  <c r="AE15" i="8"/>
  <c r="AC15" i="8" a="1"/>
  <c r="AC15" i="8" s="1"/>
  <c r="AB15" i="8" a="1"/>
  <c r="AB15" i="8"/>
  <c r="AD15" i="8" s="1" a="1"/>
  <c r="AD15" i="8" s="1"/>
  <c r="X15" i="8" a="1"/>
  <c r="X15" i="8" s="1"/>
  <c r="W15" i="8" a="1"/>
  <c r="W15" i="8"/>
  <c r="V15" i="8" a="1"/>
  <c r="V15" i="8" s="1"/>
  <c r="T15" i="8" a="1"/>
  <c r="T15" i="8"/>
  <c r="AH15" i="8" s="1" a="1"/>
  <c r="AH15" i="8" s="1"/>
  <c r="N15" i="8" a="1"/>
  <c r="N15" i="8" s="1"/>
  <c r="M15" i="8" a="1"/>
  <c r="M15" i="8"/>
  <c r="L15" i="8" a="1"/>
  <c r="L15" i="8" s="1"/>
  <c r="AR14" i="8" a="1"/>
  <c r="AR14" i="8"/>
  <c r="AI14" i="8" a="1"/>
  <c r="AI14" i="8" s="1"/>
  <c r="AG14" i="8" a="1"/>
  <c r="AG14" i="8"/>
  <c r="AF14" i="8" a="1"/>
  <c r="AF14" i="8"/>
  <c r="AE14" i="8" a="1"/>
  <c r="AE14" i="8"/>
  <c r="AC14" i="8" a="1"/>
  <c r="AC14" i="8" s="1"/>
  <c r="AB14" i="8" a="1"/>
  <c r="AB14" i="8"/>
  <c r="AD14" i="8" s="1" a="1"/>
  <c r="AD14" i="8" s="1"/>
  <c r="X14" i="8" a="1"/>
  <c r="X14" i="8" s="1"/>
  <c r="W14" i="8" a="1"/>
  <c r="W14" i="8"/>
  <c r="V14" i="8" a="1"/>
  <c r="V14" i="8" s="1"/>
  <c r="T14" i="8" a="1"/>
  <c r="T14" i="8"/>
  <c r="AH14" i="8" s="1" a="1"/>
  <c r="AH14" i="8" s="1"/>
  <c r="N14" i="8" a="1"/>
  <c r="N14" i="8" s="1"/>
  <c r="M14" i="8" a="1"/>
  <c r="M14" i="8"/>
  <c r="L14" i="8" a="1"/>
  <c r="L14" i="8" s="1"/>
  <c r="AR13" i="8" a="1"/>
  <c r="AR13" i="8"/>
  <c r="AI13" i="8" a="1"/>
  <c r="AI13" i="8" s="1"/>
  <c r="AG13" i="8" a="1"/>
  <c r="AG13" i="8"/>
  <c r="AF13" i="8" a="1"/>
  <c r="AF13" i="8"/>
  <c r="AE13" i="8" a="1"/>
  <c r="AE13" i="8"/>
  <c r="AC13" i="8" a="1"/>
  <c r="AC13" i="8" s="1"/>
  <c r="AB13" i="8" a="1"/>
  <c r="AB13" i="8"/>
  <c r="AD13" i="8" s="1" a="1"/>
  <c r="AD13" i="8" s="1"/>
  <c r="X13" i="8" a="1"/>
  <c r="X13" i="8" s="1"/>
  <c r="W13" i="8" a="1"/>
  <c r="W13" i="8"/>
  <c r="V13" i="8" a="1"/>
  <c r="V13" i="8" s="1"/>
  <c r="T13" i="8" a="1"/>
  <c r="T13" i="8"/>
  <c r="AH13" i="8" s="1" a="1"/>
  <c r="AH13" i="8" s="1"/>
  <c r="N13" i="8" a="1"/>
  <c r="N13" i="8" s="1"/>
  <c r="M13" i="8" a="1"/>
  <c r="M13" i="8"/>
  <c r="L13" i="8" a="1"/>
  <c r="L13" i="8" s="1"/>
  <c r="AR12" i="8" a="1"/>
  <c r="AR12" i="8"/>
  <c r="AI12" i="8" a="1"/>
  <c r="AI12" i="8" s="1"/>
  <c r="AG12" i="8" a="1"/>
  <c r="AG12" i="8"/>
  <c r="AF12" i="8" a="1"/>
  <c r="AF12" i="8"/>
  <c r="AE12" i="8" a="1"/>
  <c r="AE12" i="8"/>
  <c r="P1" i="8" s="1" a="1"/>
  <c r="P1" i="8" s="1"/>
  <c r="AC12" i="8" a="1"/>
  <c r="AC12" i="8" s="1"/>
  <c r="AB12" i="8" a="1"/>
  <c r="AB12" i="8"/>
  <c r="AD12" i="8" s="1" a="1"/>
  <c r="AD12" i="8" s="1"/>
  <c r="X12" i="8" a="1"/>
  <c r="X12" i="8" s="1"/>
  <c r="W12" i="8" a="1"/>
  <c r="W12" i="8"/>
  <c r="V12" i="8" a="1"/>
  <c r="V12" i="8" s="1"/>
  <c r="T12" i="8" a="1"/>
  <c r="T12" i="8"/>
  <c r="AH12" i="8" s="1" a="1"/>
  <c r="AH12" i="8" s="1"/>
  <c r="N12" i="8" a="1"/>
  <c r="N12" i="8" s="1"/>
  <c r="M12" i="8" a="1"/>
  <c r="M12" i="8"/>
  <c r="L12" i="8" a="1"/>
  <c r="L12" i="8" s="1"/>
  <c r="AR11" i="8" a="1"/>
  <c r="AR11" i="8"/>
  <c r="AJ11" i="8" a="1"/>
  <c r="AJ11" i="8" s="1"/>
  <c r="AI11" i="8" a="1"/>
  <c r="AI11" i="8"/>
  <c r="AH11" i="8" a="1"/>
  <c r="AH11" i="8" s="1"/>
  <c r="AG11" i="8" a="1"/>
  <c r="AG11" i="8"/>
  <c r="AF11" i="8" a="1"/>
  <c r="AF11" i="8" s="1"/>
  <c r="AE11" i="8" a="1"/>
  <c r="AE11" i="8"/>
  <c r="AD11" i="8" a="1"/>
  <c r="AD11" i="8" s="1"/>
  <c r="AB11" i="8" a="1"/>
  <c r="AB11" i="8"/>
  <c r="AC11" i="8" s="1" a="1"/>
  <c r="AC11" i="8" s="1"/>
  <c r="W11" i="8" a="1"/>
  <c r="W11" i="8" s="1"/>
  <c r="X11" i="8" s="1" a="1"/>
  <c r="X11" i="8" s="1"/>
  <c r="T11" i="8" a="1"/>
  <c r="T11" i="8"/>
  <c r="V11" i="8" s="1" a="1"/>
  <c r="V11" i="8" s="1"/>
  <c r="N11" i="8" a="1"/>
  <c r="N11" i="8"/>
  <c r="M11" i="8" a="1"/>
  <c r="M11" i="8"/>
  <c r="L11" i="8" a="1"/>
  <c r="L11" i="8"/>
  <c r="C2" i="8" a="1"/>
  <c r="C2" i="8"/>
  <c r="E113" i="7" a="1"/>
  <c r="E113" i="7" s="1"/>
  <c r="E111" i="7" a="1"/>
  <c r="E111" i="7" s="1"/>
  <c r="E110" i="7" a="1"/>
  <c r="E110" i="7"/>
  <c r="E109" i="7" a="1"/>
  <c r="E109" i="7" s="1"/>
  <c r="E107" i="7" a="1"/>
  <c r="E107" i="7" s="1"/>
  <c r="E106" i="7" a="1"/>
  <c r="E106" i="7" s="1"/>
  <c r="E105" i="7" a="1"/>
  <c r="E105" i="7"/>
  <c r="E104" i="7" a="1"/>
  <c r="E104" i="7" s="1"/>
  <c r="E103" i="7" a="1"/>
  <c r="E103" i="7" s="1"/>
  <c r="AX85" i="7" a="1"/>
  <c r="AX85" i="7"/>
  <c r="E85" i="7" s="1" a="1"/>
  <c r="E85" i="7" s="1"/>
  <c r="AN85" i="7" a="1"/>
  <c r="AN85" i="7" s="1"/>
  <c r="M85" i="7" a="1"/>
  <c r="M85" i="7"/>
  <c r="J85" i="7" a="1"/>
  <c r="J85" i="7"/>
  <c r="I85" i="7" a="1"/>
  <c r="I85" i="7"/>
  <c r="D85" i="7" a="1"/>
  <c r="D85" i="7" s="1"/>
  <c r="AX84" i="7" a="1"/>
  <c r="AX84" i="7" s="1"/>
  <c r="E84" i="7" s="1" a="1"/>
  <c r="E84" i="7" s="1"/>
  <c r="AP84" i="7" a="1"/>
  <c r="AP84" i="7" s="1"/>
  <c r="AN84" i="7" a="1"/>
  <c r="AN84" i="7"/>
  <c r="AO84" i="7" s="1" a="1"/>
  <c r="AO84" i="7" s="1"/>
  <c r="X84" i="7" a="1"/>
  <c r="X84" i="7" s="1"/>
  <c r="M84" i="7" a="1"/>
  <c r="M84" i="7"/>
  <c r="J84" i="7" a="1"/>
  <c r="J84" i="7"/>
  <c r="I84" i="7" a="1"/>
  <c r="I84" i="7" s="1"/>
  <c r="D84" i="7" a="1"/>
  <c r="D84" i="7" s="1"/>
  <c r="AX83" i="7" a="1"/>
  <c r="AX83" i="7" s="1"/>
  <c r="E83" i="7" s="1" a="1"/>
  <c r="AN83" i="7" a="1"/>
  <c r="AN83" i="7" s="1"/>
  <c r="AI83" i="7" a="1"/>
  <c r="AI83" i="7" s="1"/>
  <c r="AJ83" i="7" s="1" a="1"/>
  <c r="AJ83" i="7" s="1"/>
  <c r="X83" i="7" a="1"/>
  <c r="X83" i="7" s="1"/>
  <c r="M83" i="7" a="1"/>
  <c r="M83" i="7"/>
  <c r="J83" i="7" a="1"/>
  <c r="J83" i="7"/>
  <c r="I83" i="7" a="1"/>
  <c r="I83" i="7"/>
  <c r="E83" i="7"/>
  <c r="D83" i="7" a="1"/>
  <c r="D83" i="7" s="1"/>
  <c r="AX82" i="7" a="1"/>
  <c r="AX82" i="7" s="1"/>
  <c r="E82" i="7" s="1" a="1"/>
  <c r="AO82" i="7"/>
  <c r="AN82" i="7" a="1"/>
  <c r="AN82" i="7"/>
  <c r="AO82" i="7" s="1" a="1"/>
  <c r="AJ82" i="7"/>
  <c r="AI82" i="7" a="1"/>
  <c r="AI82" i="7" s="1"/>
  <c r="AJ82" i="7" s="1" a="1"/>
  <c r="AG82" i="7" a="1"/>
  <c r="AG82" i="7" s="1"/>
  <c r="AH82" i="7" s="1" a="1"/>
  <c r="AH82" i="7" s="1"/>
  <c r="X82" i="7" a="1"/>
  <c r="X82" i="7" s="1"/>
  <c r="V82" i="7" a="1"/>
  <c r="V82" i="7" s="1"/>
  <c r="M82" i="7" a="1"/>
  <c r="M82" i="7"/>
  <c r="J82" i="7" a="1"/>
  <c r="J82" i="7"/>
  <c r="I82" i="7" a="1"/>
  <c r="I82" i="7"/>
  <c r="E82" i="7"/>
  <c r="D82" i="7" a="1"/>
  <c r="D82" i="7"/>
  <c r="AX81" i="7" a="1"/>
  <c r="AX81" i="7"/>
  <c r="E81" i="7" s="1" a="1"/>
  <c r="E81" i="7" s="1"/>
  <c r="AP81" i="7" a="1"/>
  <c r="AP81" i="7" s="1"/>
  <c r="AN81" i="7" a="1"/>
  <c r="AN81" i="7"/>
  <c r="AO81" i="7" s="1" a="1"/>
  <c r="AO81" i="7" s="1"/>
  <c r="M81" i="7" a="1"/>
  <c r="M81" i="7"/>
  <c r="J81" i="7" a="1"/>
  <c r="J81" i="7"/>
  <c r="I81" i="7" a="1"/>
  <c r="I81" i="7" s="1"/>
  <c r="D81" i="7" a="1"/>
  <c r="D81" i="7"/>
  <c r="AX80" i="7" a="1"/>
  <c r="AX80" i="7"/>
  <c r="E80" i="7" s="1" a="1"/>
  <c r="E80" i="7" s="1"/>
  <c r="AN80" i="7" a="1"/>
  <c r="AN80" i="7"/>
  <c r="M80" i="7" a="1"/>
  <c r="M80" i="7"/>
  <c r="J80" i="7" a="1"/>
  <c r="J80" i="7"/>
  <c r="I80" i="7" a="1"/>
  <c r="I80" i="7" s="1"/>
  <c r="D80" i="7" a="1"/>
  <c r="D80" i="7" s="1"/>
  <c r="AX79" i="7" a="1"/>
  <c r="AX79" i="7"/>
  <c r="E79" i="7" s="1" a="1"/>
  <c r="E79" i="7" s="1"/>
  <c r="AN79" i="7" a="1"/>
  <c r="AN79" i="7" s="1"/>
  <c r="X79" i="7" a="1"/>
  <c r="X79" i="7"/>
  <c r="M79" i="7" a="1"/>
  <c r="M79" i="7"/>
  <c r="J79" i="7" a="1"/>
  <c r="J79" i="7"/>
  <c r="I79" i="7" a="1"/>
  <c r="I79" i="7"/>
  <c r="D79" i="7" a="1"/>
  <c r="D79" i="7" s="1"/>
  <c r="AX78" i="7" a="1"/>
  <c r="AX78" i="7" s="1"/>
  <c r="E78" i="7" s="1" a="1"/>
  <c r="E78" i="7" s="1"/>
  <c r="AO78" i="7"/>
  <c r="AN78" i="7" a="1"/>
  <c r="AN78" i="7"/>
  <c r="AO78" i="7" s="1" a="1"/>
  <c r="AI78" i="7" a="1"/>
  <c r="AI78" i="7" s="1"/>
  <c r="AJ78" i="7" s="1" a="1"/>
  <c r="AJ78" i="7" s="1"/>
  <c r="AG78" i="7" a="1"/>
  <c r="AG78" i="7" s="1"/>
  <c r="AH78" i="7" s="1" a="1"/>
  <c r="AH78" i="7" s="1"/>
  <c r="X78" i="7" a="1"/>
  <c r="X78" i="7" s="1"/>
  <c r="V78" i="7" a="1"/>
  <c r="V78" i="7"/>
  <c r="M78" i="7" a="1"/>
  <c r="M78" i="7"/>
  <c r="J78" i="7" a="1"/>
  <c r="J78" i="7"/>
  <c r="I78" i="7" a="1"/>
  <c r="I78" i="7"/>
  <c r="D78" i="7" a="1"/>
  <c r="D78" i="7"/>
  <c r="AX77" i="7" a="1"/>
  <c r="AX77" i="7"/>
  <c r="E77" i="7" s="1" a="1"/>
  <c r="E77" i="7" s="1"/>
  <c r="AN77" i="7" a="1"/>
  <c r="AN77" i="7"/>
  <c r="AO77" i="7" s="1" a="1"/>
  <c r="AO77" i="7" s="1"/>
  <c r="AG77" i="7" a="1"/>
  <c r="AG77" i="7" s="1"/>
  <c r="AH77" i="7" s="1" a="1"/>
  <c r="AH77" i="7" s="1"/>
  <c r="T77" i="7" a="1"/>
  <c r="T77" i="7"/>
  <c r="M77" i="7" a="1"/>
  <c r="M77" i="7"/>
  <c r="L77" i="7" a="1"/>
  <c r="L77" i="7"/>
  <c r="J77" i="7" a="1"/>
  <c r="J77" i="7"/>
  <c r="I77" i="7" a="1"/>
  <c r="I77" i="7"/>
  <c r="D77" i="7" a="1"/>
  <c r="D77" i="7"/>
  <c r="AX76" i="7" a="1"/>
  <c r="AX76" i="7"/>
  <c r="E76" i="7" s="1" a="1"/>
  <c r="E76" i="7" s="1"/>
  <c r="AP76" i="7" a="1"/>
  <c r="AP76" i="7" s="1"/>
  <c r="AN76" i="7" a="1"/>
  <c r="AN76" i="7" s="1"/>
  <c r="AO76" i="7" s="1" a="1"/>
  <c r="AO76" i="7" s="1"/>
  <c r="T76" i="7" a="1"/>
  <c r="T76" i="7" s="1"/>
  <c r="M76" i="7" a="1"/>
  <c r="M76" i="7"/>
  <c r="J76" i="7" a="1"/>
  <c r="J76" i="7"/>
  <c r="I76" i="7" a="1"/>
  <c r="I76" i="7" s="1"/>
  <c r="D76" i="7" a="1"/>
  <c r="D76" i="7"/>
  <c r="AX75" i="7" a="1"/>
  <c r="AX75" i="7" s="1"/>
  <c r="E75" i="7" s="1" a="1"/>
  <c r="E75" i="7" s="1"/>
  <c r="AN75" i="7" a="1"/>
  <c r="AN75" i="7" s="1"/>
  <c r="M75" i="7" a="1"/>
  <c r="M75" i="7"/>
  <c r="J75" i="7" a="1"/>
  <c r="J75" i="7"/>
  <c r="I75" i="7" a="1"/>
  <c r="I75" i="7"/>
  <c r="D75" i="7" a="1"/>
  <c r="D75" i="7" s="1"/>
  <c r="AX74" i="7" a="1"/>
  <c r="AX74" i="7" s="1"/>
  <c r="E74" i="7" s="1" a="1"/>
  <c r="AO74" i="7"/>
  <c r="AN74" i="7" a="1"/>
  <c r="AN74" i="7"/>
  <c r="AO74" i="7" s="1" a="1"/>
  <c r="AI74" i="7" a="1"/>
  <c r="AI74" i="7" s="1"/>
  <c r="AJ74" i="7" s="1" a="1"/>
  <c r="AJ74" i="7" s="1"/>
  <c r="AG74" i="7" a="1"/>
  <c r="AG74" i="7"/>
  <c r="AH74" i="7" s="1" a="1"/>
  <c r="AH74" i="7" s="1"/>
  <c r="X74" i="7" a="1"/>
  <c r="X74" i="7" s="1"/>
  <c r="V74" i="7" a="1"/>
  <c r="V74" i="7"/>
  <c r="M74" i="7" a="1"/>
  <c r="M74" i="7"/>
  <c r="J74" i="7" a="1"/>
  <c r="J74" i="7"/>
  <c r="I74" i="7" a="1"/>
  <c r="I74" i="7"/>
  <c r="E74" i="7"/>
  <c r="D74" i="7" a="1"/>
  <c r="D74" i="7"/>
  <c r="AX73" i="7" a="1"/>
  <c r="AX73" i="7"/>
  <c r="E73" i="7" s="1" a="1"/>
  <c r="E73" i="7" s="1"/>
  <c r="AP73" i="7" a="1"/>
  <c r="AP73" i="7" s="1"/>
  <c r="AN73" i="7" a="1"/>
  <c r="AN73" i="7"/>
  <c r="AO73" i="7" s="1" a="1"/>
  <c r="AO73" i="7" s="1"/>
  <c r="V73" i="7" a="1"/>
  <c r="V73" i="7" s="1"/>
  <c r="M73" i="7" a="1"/>
  <c r="M73" i="7"/>
  <c r="J73" i="7" a="1"/>
  <c r="J73" i="7"/>
  <c r="I73" i="7" a="1"/>
  <c r="I73" i="7" s="1"/>
  <c r="D73" i="7" a="1"/>
  <c r="D73" i="7"/>
  <c r="AX72" i="7" a="1"/>
  <c r="AX72" i="7"/>
  <c r="E72" i="7" s="1" a="1"/>
  <c r="E72" i="7" s="1"/>
  <c r="AN72" i="7" a="1"/>
  <c r="AN72" i="7" s="1"/>
  <c r="M72" i="7" a="1"/>
  <c r="M72" i="7"/>
  <c r="J72" i="7" a="1"/>
  <c r="J72" i="7"/>
  <c r="I72" i="7" a="1"/>
  <c r="I72" i="7"/>
  <c r="D72" i="7" a="1"/>
  <c r="D72" i="7" s="1"/>
  <c r="AX71" i="7" a="1"/>
  <c r="AX71" i="7" s="1"/>
  <c r="E71" i="7" s="1" a="1"/>
  <c r="E71" i="7" s="1"/>
  <c r="AP71" i="7" a="1"/>
  <c r="AP71" i="7" s="1"/>
  <c r="AN71" i="7" a="1"/>
  <c r="AN71" i="7"/>
  <c r="AO71" i="7" s="1" a="1"/>
  <c r="AO71" i="7" s="1"/>
  <c r="AI71" i="7" a="1"/>
  <c r="AI71" i="7" s="1"/>
  <c r="AJ71" i="7" s="1" a="1"/>
  <c r="AJ71" i="7" s="1"/>
  <c r="X71" i="7" a="1"/>
  <c r="X71" i="7" s="1"/>
  <c r="M71" i="7" a="1"/>
  <c r="M71" i="7"/>
  <c r="L71" i="7" a="1"/>
  <c r="L71" i="7" s="1"/>
  <c r="J71" i="7" a="1"/>
  <c r="J71" i="7"/>
  <c r="I71" i="7" a="1"/>
  <c r="I71" i="7" s="1"/>
  <c r="D71" i="7" a="1"/>
  <c r="D71" i="7"/>
  <c r="AX70" i="7" a="1"/>
  <c r="AX70" i="7"/>
  <c r="E70" i="7" s="1" a="1"/>
  <c r="E70" i="7" s="1"/>
  <c r="AN70" i="7" a="1"/>
  <c r="AN70" i="7" s="1"/>
  <c r="M70" i="7" a="1"/>
  <c r="M70" i="7"/>
  <c r="J70" i="7" a="1"/>
  <c r="J70" i="7"/>
  <c r="I70" i="7" a="1"/>
  <c r="I70" i="7"/>
  <c r="D70" i="7" a="1"/>
  <c r="D70" i="7" s="1"/>
  <c r="AG70" i="7" s="1" a="1"/>
  <c r="AG70" i="7" s="1"/>
  <c r="AH70" i="7" s="1" a="1"/>
  <c r="AH70" i="7" s="1"/>
  <c r="AX69" i="7" a="1"/>
  <c r="AX69" i="7" s="1"/>
  <c r="E69" i="7" s="1" a="1"/>
  <c r="E69" i="7" s="1"/>
  <c r="AP69" i="7" a="1"/>
  <c r="AP69" i="7" s="1"/>
  <c r="AN69" i="7" a="1"/>
  <c r="AN69" i="7"/>
  <c r="AO69" i="7" s="1" a="1"/>
  <c r="AO69" i="7" s="1"/>
  <c r="M69" i="7" a="1"/>
  <c r="M69" i="7"/>
  <c r="J69" i="7" a="1"/>
  <c r="J69" i="7"/>
  <c r="I69" i="7" a="1"/>
  <c r="I69" i="7" s="1"/>
  <c r="D69" i="7" a="1"/>
  <c r="D69" i="7"/>
  <c r="AX68" i="7" a="1"/>
  <c r="AX68" i="7"/>
  <c r="E68" i="7" s="1" a="1"/>
  <c r="E68" i="7" s="1"/>
  <c r="AN68" i="7" a="1"/>
  <c r="AN68" i="7" s="1"/>
  <c r="M68" i="7" a="1"/>
  <c r="M68" i="7"/>
  <c r="J68" i="7" a="1"/>
  <c r="J68" i="7"/>
  <c r="I68" i="7" a="1"/>
  <c r="I68" i="7"/>
  <c r="D68" i="7" a="1"/>
  <c r="D68" i="7" s="1"/>
  <c r="AX67" i="7" a="1"/>
  <c r="AX67" i="7" s="1"/>
  <c r="E67" i="7" s="1" a="1"/>
  <c r="E67" i="7" s="1"/>
  <c r="AN67" i="7" a="1"/>
  <c r="AN67" i="7"/>
  <c r="AI67" i="7" a="1"/>
  <c r="AI67" i="7" s="1"/>
  <c r="AJ67" i="7" s="1" a="1"/>
  <c r="AJ67" i="7" s="1"/>
  <c r="X67" i="7" a="1"/>
  <c r="X67" i="7" s="1"/>
  <c r="M67" i="7" a="1"/>
  <c r="M67" i="7"/>
  <c r="L67" i="7" a="1"/>
  <c r="L67" i="7" s="1"/>
  <c r="J67" i="7" a="1"/>
  <c r="J67" i="7"/>
  <c r="I67" i="7" a="1"/>
  <c r="I67" i="7" s="1"/>
  <c r="D67" i="7" a="1"/>
  <c r="D67" i="7"/>
  <c r="AX66" i="7" a="1"/>
  <c r="AX66" i="7"/>
  <c r="E66" i="7" s="1" a="1"/>
  <c r="E66" i="7" s="1"/>
  <c r="AN66" i="7" a="1"/>
  <c r="AN66" i="7" s="1"/>
  <c r="V66" i="7" a="1"/>
  <c r="V66" i="7" s="1"/>
  <c r="M66" i="7" a="1"/>
  <c r="M66" i="7"/>
  <c r="J66" i="7" a="1"/>
  <c r="J66" i="7"/>
  <c r="I66" i="7" a="1"/>
  <c r="I66" i="7"/>
  <c r="I86" i="7" s="1" a="1"/>
  <c r="I86" i="7" s="1"/>
  <c r="D66" i="7" a="1"/>
  <c r="D66" i="7" s="1"/>
  <c r="I60" i="7" a="1"/>
  <c r="I60" i="7" s="1"/>
  <c r="I59" i="7" a="1"/>
  <c r="I59" i="7" s="1"/>
  <c r="AG58" i="7" a="1"/>
  <c r="AG58" i="7"/>
  <c r="AH58" i="7" s="1" a="1"/>
  <c r="AH58" i="7" s="1"/>
  <c r="AF58" i="7" a="1"/>
  <c r="AF58" i="7"/>
  <c r="AD58" i="7" a="1"/>
  <c r="AD58" i="7"/>
  <c r="AB58" i="7" a="1"/>
  <c r="AB58" i="7" s="1"/>
  <c r="AC58" i="7" s="1" a="1"/>
  <c r="AC58" i="7" s="1"/>
  <c r="W58" i="7" a="1"/>
  <c r="W58" i="7"/>
  <c r="X58" i="7" s="1" a="1"/>
  <c r="X58" i="7" s="1"/>
  <c r="T58" i="7" a="1"/>
  <c r="T58" i="7" s="1"/>
  <c r="V58" i="7" s="1" a="1"/>
  <c r="V58" i="7" s="1"/>
  <c r="L58" i="7" a="1"/>
  <c r="L58" i="7"/>
  <c r="E58" i="7" a="1"/>
  <c r="E58" i="7" s="1"/>
  <c r="AG57" i="7" a="1"/>
  <c r="AG57" i="7" s="1"/>
  <c r="AH57" i="7" s="1" a="1"/>
  <c r="AH57" i="7" s="1"/>
  <c r="AF57" i="7" a="1"/>
  <c r="AF57" i="7"/>
  <c r="AD57" i="7" a="1"/>
  <c r="AD57" i="7" s="1"/>
  <c r="AB57" i="7" a="1"/>
  <c r="AB57" i="7" s="1"/>
  <c r="AC57" i="7" s="1" a="1"/>
  <c r="AC57" i="7" s="1"/>
  <c r="W57" i="7" a="1"/>
  <c r="W57" i="7"/>
  <c r="X57" i="7" s="1" a="1"/>
  <c r="X57" i="7" s="1"/>
  <c r="T57" i="7" a="1"/>
  <c r="T57" i="7" s="1"/>
  <c r="V57" i="7" s="1" a="1"/>
  <c r="V57" i="7" s="1"/>
  <c r="L57" i="7" a="1"/>
  <c r="L57" i="7"/>
  <c r="E57" i="7" a="1"/>
  <c r="E57" i="7" s="1"/>
  <c r="AG56" i="7" a="1"/>
  <c r="AG56" i="7" s="1"/>
  <c r="AH56" i="7" s="1" a="1"/>
  <c r="AH56" i="7" s="1"/>
  <c r="AF56" i="7" a="1"/>
  <c r="AF56" i="7"/>
  <c r="AD56" i="7" a="1"/>
  <c r="AD56" i="7" s="1"/>
  <c r="AB56" i="7" a="1"/>
  <c r="AB56" i="7" s="1"/>
  <c r="AC56" i="7" s="1" a="1"/>
  <c r="AC56" i="7" s="1"/>
  <c r="W56" i="7" a="1"/>
  <c r="W56" i="7"/>
  <c r="X56" i="7" s="1" a="1"/>
  <c r="X56" i="7" s="1"/>
  <c r="T56" i="7" a="1"/>
  <c r="T56" i="7" s="1"/>
  <c r="V56" i="7" s="1" a="1"/>
  <c r="V56" i="7" s="1"/>
  <c r="L56" i="7" a="1"/>
  <c r="L56" i="7"/>
  <c r="E56" i="7" a="1"/>
  <c r="E56" i="7" s="1"/>
  <c r="AG55" i="7" a="1"/>
  <c r="AG55" i="7"/>
  <c r="AH55" i="7" s="1" a="1"/>
  <c r="AH55" i="7" s="1"/>
  <c r="AF55" i="7" a="1"/>
  <c r="AF55" i="7"/>
  <c r="AB55" i="7" a="1"/>
  <c r="AB55" i="7" s="1"/>
  <c r="W55" i="7" a="1"/>
  <c r="W55" i="7" s="1"/>
  <c r="X55" i="7" s="1" a="1"/>
  <c r="X55" i="7" s="1"/>
  <c r="T55" i="7" a="1"/>
  <c r="T55" i="7" s="1"/>
  <c r="V55" i="7" s="1" a="1"/>
  <c r="V55" i="7" s="1"/>
  <c r="L55" i="7" a="1"/>
  <c r="L55" i="7"/>
  <c r="E55" i="7" a="1"/>
  <c r="E55" i="7" s="1"/>
  <c r="AG54" i="7" a="1"/>
  <c r="AG54" i="7"/>
  <c r="AH54" i="7" s="1" a="1"/>
  <c r="AH54" i="7" s="1"/>
  <c r="AF54" i="7" a="1"/>
  <c r="AF54" i="7"/>
  <c r="AD54" i="7" a="1"/>
  <c r="AD54" i="7"/>
  <c r="AB54" i="7" a="1"/>
  <c r="AB54" i="7" s="1"/>
  <c r="AC54" i="7" s="1" a="1"/>
  <c r="AC54" i="7" s="1"/>
  <c r="W54" i="7" a="1"/>
  <c r="W54" i="7"/>
  <c r="X54" i="7" s="1" a="1"/>
  <c r="X54" i="7" s="1"/>
  <c r="T54" i="7" a="1"/>
  <c r="T54" i="7" s="1"/>
  <c r="V54" i="7" s="1" a="1"/>
  <c r="V54" i="7" s="1"/>
  <c r="L54" i="7" a="1"/>
  <c r="L54" i="7"/>
  <c r="E54" i="7" a="1"/>
  <c r="E54" i="7" s="1"/>
  <c r="AG53" i="7" a="1"/>
  <c r="AG53" i="7" s="1"/>
  <c r="AH53" i="7" s="1" a="1"/>
  <c r="AH53" i="7" s="1"/>
  <c r="AF53" i="7" a="1"/>
  <c r="AF53" i="7"/>
  <c r="AD53" i="7" a="1"/>
  <c r="AD53" i="7" s="1"/>
  <c r="AB53" i="7" a="1"/>
  <c r="AB53" i="7" s="1"/>
  <c r="AC53" i="7" s="1" a="1"/>
  <c r="AC53" i="7" s="1"/>
  <c r="W53" i="7" a="1"/>
  <c r="W53" i="7"/>
  <c r="X53" i="7" s="1" a="1"/>
  <c r="X53" i="7" s="1"/>
  <c r="T53" i="7" a="1"/>
  <c r="T53" i="7" s="1"/>
  <c r="V53" i="7" s="1" a="1"/>
  <c r="V53" i="7" s="1"/>
  <c r="L53" i="7" a="1"/>
  <c r="L53" i="7"/>
  <c r="E53" i="7" a="1"/>
  <c r="E53" i="7" s="1"/>
  <c r="AG52" i="7" a="1"/>
  <c r="AG52" i="7" s="1"/>
  <c r="AH52" i="7" s="1" a="1"/>
  <c r="AH52" i="7" s="1"/>
  <c r="AF52" i="7" a="1"/>
  <c r="AF52" i="7"/>
  <c r="AD52" i="7" a="1"/>
  <c r="AD52" i="7" s="1"/>
  <c r="AB52" i="7" a="1"/>
  <c r="AB52" i="7" s="1"/>
  <c r="AC52" i="7" s="1" a="1"/>
  <c r="AC52" i="7" s="1"/>
  <c r="W52" i="7" a="1"/>
  <c r="W52" i="7"/>
  <c r="X52" i="7" s="1" a="1"/>
  <c r="X52" i="7" s="1"/>
  <c r="T52" i="7" a="1"/>
  <c r="T52" i="7" s="1"/>
  <c r="V52" i="7" s="1" a="1"/>
  <c r="V52" i="7" s="1"/>
  <c r="L52" i="7" a="1"/>
  <c r="L52" i="7"/>
  <c r="E52" i="7" a="1"/>
  <c r="E52" i="7" s="1"/>
  <c r="AG51" i="7" a="1"/>
  <c r="AG51" i="7"/>
  <c r="AH51" i="7" s="1" a="1"/>
  <c r="AH51" i="7" s="1"/>
  <c r="AF51" i="7" a="1"/>
  <c r="AF51" i="7"/>
  <c r="AB51" i="7" a="1"/>
  <c r="AB51" i="7" s="1"/>
  <c r="W51" i="7" a="1"/>
  <c r="W51" i="7" s="1"/>
  <c r="X51" i="7" s="1" a="1"/>
  <c r="X51" i="7" s="1"/>
  <c r="T51" i="7" a="1"/>
  <c r="T51" i="7" s="1"/>
  <c r="V51" i="7" s="1" a="1"/>
  <c r="V51" i="7" s="1"/>
  <c r="L51" i="7" a="1"/>
  <c r="L51" i="7"/>
  <c r="E51" i="7" a="1"/>
  <c r="E51" i="7" s="1"/>
  <c r="AG50" i="7" a="1"/>
  <c r="AG50" i="7"/>
  <c r="AH50" i="7" s="1" a="1"/>
  <c r="AH50" i="7" s="1"/>
  <c r="AF50" i="7" a="1"/>
  <c r="AF50" i="7"/>
  <c r="AD50" i="7" a="1"/>
  <c r="AD50" i="7"/>
  <c r="AB50" i="7" a="1"/>
  <c r="AB50" i="7" s="1"/>
  <c r="AC50" i="7" s="1" a="1"/>
  <c r="AC50" i="7" s="1"/>
  <c r="W50" i="7" a="1"/>
  <c r="W50" i="7"/>
  <c r="X50" i="7" s="1" a="1"/>
  <c r="X50" i="7" s="1"/>
  <c r="T50" i="7" a="1"/>
  <c r="T50" i="7" s="1"/>
  <c r="V50" i="7" s="1" a="1"/>
  <c r="V50" i="7" s="1"/>
  <c r="L50" i="7" a="1"/>
  <c r="L50" i="7"/>
  <c r="E50" i="7" a="1"/>
  <c r="E50" i="7" s="1"/>
  <c r="AG49" i="7" a="1"/>
  <c r="AG49" i="7" s="1"/>
  <c r="AH49" i="7" s="1" a="1"/>
  <c r="AH49" i="7" s="1"/>
  <c r="AF49" i="7" a="1"/>
  <c r="AF49" i="7"/>
  <c r="AD49" i="7" a="1"/>
  <c r="AD49" i="7" s="1"/>
  <c r="AB49" i="7" a="1"/>
  <c r="AB49" i="7" s="1"/>
  <c r="AC49" i="7" s="1" a="1"/>
  <c r="AC49" i="7" s="1"/>
  <c r="W49" i="7" a="1"/>
  <c r="W49" i="7"/>
  <c r="X49" i="7" s="1" a="1"/>
  <c r="X49" i="7" s="1"/>
  <c r="T49" i="7" a="1"/>
  <c r="T49" i="7" s="1"/>
  <c r="V49" i="7" s="1" a="1"/>
  <c r="V49" i="7" s="1"/>
  <c r="L49" i="7" a="1"/>
  <c r="L49" i="7"/>
  <c r="E49" i="7" a="1"/>
  <c r="E49" i="7" s="1"/>
  <c r="AG48" i="7" a="1"/>
  <c r="AG48" i="7" s="1"/>
  <c r="AH48" i="7" s="1" a="1"/>
  <c r="AH48" i="7" s="1"/>
  <c r="AF48" i="7" a="1"/>
  <c r="AF48" i="7"/>
  <c r="AD48" i="7" a="1"/>
  <c r="AD48" i="7" s="1"/>
  <c r="AB48" i="7" a="1"/>
  <c r="AB48" i="7" s="1"/>
  <c r="AC48" i="7" s="1" a="1"/>
  <c r="AC48" i="7" s="1"/>
  <c r="W48" i="7" a="1"/>
  <c r="W48" i="7"/>
  <c r="X48" i="7" s="1" a="1"/>
  <c r="X48" i="7" s="1"/>
  <c r="T48" i="7" a="1"/>
  <c r="T48" i="7" s="1"/>
  <c r="V48" i="7" s="1" a="1"/>
  <c r="V48" i="7" s="1"/>
  <c r="L48" i="7" a="1"/>
  <c r="L48" i="7"/>
  <c r="E48" i="7" a="1"/>
  <c r="E48" i="7" s="1"/>
  <c r="AG47" i="7" a="1"/>
  <c r="AG47" i="7"/>
  <c r="AH47" i="7" s="1" a="1"/>
  <c r="AH47" i="7" s="1"/>
  <c r="AF47" i="7" a="1"/>
  <c r="AF47" i="7"/>
  <c r="AB47" i="7" a="1"/>
  <c r="AB47" i="7" s="1"/>
  <c r="W47" i="7" a="1"/>
  <c r="W47" i="7" s="1"/>
  <c r="X47" i="7" s="1" a="1"/>
  <c r="X47" i="7" s="1"/>
  <c r="T47" i="7" a="1"/>
  <c r="T47" i="7" s="1"/>
  <c r="V47" i="7" s="1" a="1"/>
  <c r="V47" i="7" s="1"/>
  <c r="L47" i="7" a="1"/>
  <c r="L47" i="7"/>
  <c r="E47" i="7" a="1"/>
  <c r="E47" i="7" s="1"/>
  <c r="AG46" i="7" a="1"/>
  <c r="AG46" i="7"/>
  <c r="AH46" i="7" s="1" a="1"/>
  <c r="AH46" i="7" s="1"/>
  <c r="AF46" i="7" a="1"/>
  <c r="AF46" i="7"/>
  <c r="AD46" i="7" a="1"/>
  <c r="AD46" i="7"/>
  <c r="AB46" i="7" a="1"/>
  <c r="AB46" i="7" s="1"/>
  <c r="AC46" i="7" s="1" a="1"/>
  <c r="AC46" i="7" s="1"/>
  <c r="W46" i="7" a="1"/>
  <c r="W46" i="7"/>
  <c r="X46" i="7" s="1" a="1"/>
  <c r="X46" i="7" s="1"/>
  <c r="T46" i="7" a="1"/>
  <c r="T46" i="7" s="1"/>
  <c r="V46" i="7" s="1" a="1"/>
  <c r="V46" i="7" s="1"/>
  <c r="L46" i="7" a="1"/>
  <c r="L46" i="7"/>
  <c r="E46" i="7" a="1"/>
  <c r="E46" i="7" s="1"/>
  <c r="AG45" i="7" a="1"/>
  <c r="AG45" i="7" s="1"/>
  <c r="AH45" i="7" s="1" a="1"/>
  <c r="AH45" i="7" s="1"/>
  <c r="AF45" i="7" a="1"/>
  <c r="AF45" i="7"/>
  <c r="AD45" i="7" a="1"/>
  <c r="AD45" i="7" s="1"/>
  <c r="AB45" i="7" a="1"/>
  <c r="AB45" i="7" s="1"/>
  <c r="AC45" i="7" s="1" a="1"/>
  <c r="AC45" i="7" s="1"/>
  <c r="W45" i="7" a="1"/>
  <c r="W45" i="7"/>
  <c r="X45" i="7" s="1" a="1"/>
  <c r="X45" i="7" s="1"/>
  <c r="T45" i="7" a="1"/>
  <c r="T45" i="7" s="1"/>
  <c r="V45" i="7" s="1" a="1"/>
  <c r="V45" i="7" s="1"/>
  <c r="L45" i="7" a="1"/>
  <c r="L45" i="7"/>
  <c r="E45" i="7" a="1"/>
  <c r="E45" i="7" s="1"/>
  <c r="AG44" i="7" a="1"/>
  <c r="AG44" i="7" s="1"/>
  <c r="AH44" i="7" s="1" a="1"/>
  <c r="AH44" i="7" s="1"/>
  <c r="AF44" i="7" a="1"/>
  <c r="AF44" i="7"/>
  <c r="AD44" i="7" a="1"/>
  <c r="AD44" i="7" s="1"/>
  <c r="AB44" i="7" a="1"/>
  <c r="AB44" i="7" s="1"/>
  <c r="AC44" i="7" s="1" a="1"/>
  <c r="AC44" i="7" s="1"/>
  <c r="W44" i="7" a="1"/>
  <c r="W44" i="7"/>
  <c r="X44" i="7" s="1" a="1"/>
  <c r="X44" i="7" s="1"/>
  <c r="T44" i="7" a="1"/>
  <c r="T44" i="7" s="1"/>
  <c r="V44" i="7" s="1" a="1"/>
  <c r="V44" i="7" s="1"/>
  <c r="L44" i="7" a="1"/>
  <c r="L44" i="7"/>
  <c r="E44" i="7" a="1"/>
  <c r="E44" i="7" s="1"/>
  <c r="AG43" i="7" a="1"/>
  <c r="AG43" i="7"/>
  <c r="AH43" i="7" s="1" a="1"/>
  <c r="AH43" i="7" s="1"/>
  <c r="AF43" i="7" a="1"/>
  <c r="AF43" i="7"/>
  <c r="AB43" i="7" a="1"/>
  <c r="AB43" i="7" s="1"/>
  <c r="W43" i="7" a="1"/>
  <c r="W43" i="7" s="1"/>
  <c r="X43" i="7" s="1" a="1"/>
  <c r="X43" i="7" s="1"/>
  <c r="T43" i="7" a="1"/>
  <c r="T43" i="7" s="1"/>
  <c r="V43" i="7" s="1" a="1"/>
  <c r="V43" i="7" s="1"/>
  <c r="L43" i="7" a="1"/>
  <c r="L43" i="7"/>
  <c r="E43" i="7" a="1"/>
  <c r="E43" i="7" s="1"/>
  <c r="AG42" i="7" a="1"/>
  <c r="AG42" i="7"/>
  <c r="AH42" i="7" s="1" a="1"/>
  <c r="AH42" i="7" s="1"/>
  <c r="AF42" i="7" a="1"/>
  <c r="AF42" i="7"/>
  <c r="AD42" i="7" a="1"/>
  <c r="AD42" i="7"/>
  <c r="AB42" i="7" a="1"/>
  <c r="AB42" i="7" s="1"/>
  <c r="AC42" i="7" s="1" a="1"/>
  <c r="AC42" i="7" s="1"/>
  <c r="W42" i="7" a="1"/>
  <c r="W42" i="7"/>
  <c r="X42" i="7" s="1" a="1"/>
  <c r="X42" i="7" s="1"/>
  <c r="T42" i="7" a="1"/>
  <c r="T42" i="7" s="1"/>
  <c r="V42" i="7" s="1" a="1"/>
  <c r="V42" i="7" s="1"/>
  <c r="L42" i="7" a="1"/>
  <c r="L42" i="7"/>
  <c r="E42" i="7" a="1"/>
  <c r="E42" i="7" s="1"/>
  <c r="AG41" i="7" a="1"/>
  <c r="AG41" i="7" s="1"/>
  <c r="AH41" i="7" s="1" a="1"/>
  <c r="AH41" i="7" s="1"/>
  <c r="AF41" i="7" a="1"/>
  <c r="AF41" i="7"/>
  <c r="AD41" i="7" a="1"/>
  <c r="AD41" i="7" s="1"/>
  <c r="AB41" i="7" a="1"/>
  <c r="AB41" i="7" s="1"/>
  <c r="AC41" i="7" s="1" a="1"/>
  <c r="AC41" i="7" s="1"/>
  <c r="W41" i="7" a="1"/>
  <c r="W41" i="7"/>
  <c r="X41" i="7" s="1" a="1"/>
  <c r="X41" i="7" s="1"/>
  <c r="T41" i="7" a="1"/>
  <c r="T41" i="7" s="1"/>
  <c r="V41" i="7" s="1" a="1"/>
  <c r="V41" i="7" s="1"/>
  <c r="L41" i="7" a="1"/>
  <c r="L41" i="7"/>
  <c r="E41" i="7" a="1"/>
  <c r="E41" i="7" s="1"/>
  <c r="AG40" i="7" a="1"/>
  <c r="AG40" i="7" s="1"/>
  <c r="AH40" i="7" s="1" a="1"/>
  <c r="AH40" i="7" s="1"/>
  <c r="AF40" i="7" a="1"/>
  <c r="AF40" i="7"/>
  <c r="AD40" i="7" a="1"/>
  <c r="AD40" i="7" s="1"/>
  <c r="AB40" i="7" a="1"/>
  <c r="AB40" i="7" s="1"/>
  <c r="AC40" i="7" s="1" a="1"/>
  <c r="AC40" i="7" s="1"/>
  <c r="W40" i="7" a="1"/>
  <c r="W40" i="7"/>
  <c r="X40" i="7" s="1" a="1"/>
  <c r="X40" i="7" s="1"/>
  <c r="T40" i="7" a="1"/>
  <c r="T40" i="7" s="1"/>
  <c r="V40" i="7" s="1" a="1"/>
  <c r="V40" i="7" s="1"/>
  <c r="L40" i="7" a="1"/>
  <c r="L40" i="7"/>
  <c r="E40" i="7" a="1"/>
  <c r="E40" i="7" s="1"/>
  <c r="AG39" i="7" a="1"/>
  <c r="AG39" i="7"/>
  <c r="AH39" i="7" s="1" a="1"/>
  <c r="AH39" i="7" s="1"/>
  <c r="AF39" i="7" a="1"/>
  <c r="AF39" i="7"/>
  <c r="AB39" i="7" a="1"/>
  <c r="AB39" i="7" s="1"/>
  <c r="W39" i="7" a="1"/>
  <c r="W39" i="7" s="1"/>
  <c r="X39" i="7" s="1" a="1"/>
  <c r="X39" i="7" s="1"/>
  <c r="T39" i="7" a="1"/>
  <c r="T39" i="7" s="1"/>
  <c r="V39" i="7" s="1" a="1"/>
  <c r="V39" i="7" s="1"/>
  <c r="E39" i="7" a="1"/>
  <c r="E39" i="7" s="1"/>
  <c r="K31" i="7" a="1"/>
  <c r="K31" i="7"/>
  <c r="J31" i="7" a="1"/>
  <c r="J31" i="7"/>
  <c r="I31" i="7" a="1"/>
  <c r="I31" i="7"/>
  <c r="AI30" i="7" a="1"/>
  <c r="AI30" i="7"/>
  <c r="AG30" i="7" a="1"/>
  <c r="AG30" i="7"/>
  <c r="AF30" i="7" a="1"/>
  <c r="AF30" i="7"/>
  <c r="AE30" i="7" a="1"/>
  <c r="AE30" i="7"/>
  <c r="AB30" i="7" a="1"/>
  <c r="AB30" i="7" s="1"/>
  <c r="W30" i="7" a="1"/>
  <c r="W30" i="7" s="1"/>
  <c r="X30" i="7" s="1" a="1"/>
  <c r="X30" i="7" s="1"/>
  <c r="T30" i="7" a="1"/>
  <c r="T30" i="7" s="1"/>
  <c r="N30" i="7" a="1"/>
  <c r="N30" i="7"/>
  <c r="M30" i="7" a="1"/>
  <c r="M30" i="7" s="1"/>
  <c r="L30" i="7" a="1"/>
  <c r="L30" i="7"/>
  <c r="AI29" i="7" a="1"/>
  <c r="AI29" i="7" s="1"/>
  <c r="AG29" i="7" a="1"/>
  <c r="AG29" i="7"/>
  <c r="AF29" i="7" a="1"/>
  <c r="AF29" i="7"/>
  <c r="AE29" i="7" a="1"/>
  <c r="AE29" i="7"/>
  <c r="AC29" i="7" a="1"/>
  <c r="AC29" i="7" s="1"/>
  <c r="AB29" i="7" a="1"/>
  <c r="AB29" i="7"/>
  <c r="AD29" i="7" s="1" a="1"/>
  <c r="AD29" i="7" s="1"/>
  <c r="X29" i="7" a="1"/>
  <c r="X29" i="7" s="1"/>
  <c r="W29" i="7" a="1"/>
  <c r="W29" i="7"/>
  <c r="V29" i="7" a="1"/>
  <c r="V29" i="7" s="1"/>
  <c r="T29" i="7" a="1"/>
  <c r="T29" i="7"/>
  <c r="AH29" i="7" s="1" a="1"/>
  <c r="AH29" i="7" s="1"/>
  <c r="N29" i="7" a="1"/>
  <c r="N29" i="7" s="1"/>
  <c r="M29" i="7" a="1"/>
  <c r="M29" i="7"/>
  <c r="L29" i="7" a="1"/>
  <c r="L29" i="7" s="1"/>
  <c r="AI28" i="7" a="1"/>
  <c r="AI28" i="7"/>
  <c r="AH28" i="7" a="1"/>
  <c r="AH28" i="7" s="1"/>
  <c r="AG28" i="7" a="1"/>
  <c r="AG28" i="7"/>
  <c r="AF28" i="7" a="1"/>
  <c r="AF28" i="7" s="1"/>
  <c r="AE28" i="7" a="1"/>
  <c r="AE28" i="7"/>
  <c r="AB28" i="7" a="1"/>
  <c r="AB28" i="7"/>
  <c r="AC28" i="7" s="1" a="1"/>
  <c r="AC28" i="7" s="1"/>
  <c r="W28" i="7" a="1"/>
  <c r="W28" i="7" s="1"/>
  <c r="X28" i="7" s="1" a="1"/>
  <c r="X28" i="7" s="1"/>
  <c r="T28" i="7" a="1"/>
  <c r="T28" i="7" s="1"/>
  <c r="V28" i="7" s="1" a="1"/>
  <c r="V28" i="7" s="1"/>
  <c r="N28" i="7" a="1"/>
  <c r="N28" i="7"/>
  <c r="M28" i="7" a="1"/>
  <c r="M28" i="7" s="1"/>
  <c r="L28" i="7" a="1"/>
  <c r="L28" i="7"/>
  <c r="AI27" i="7" a="1"/>
  <c r="AI27" i="7" s="1"/>
  <c r="AG27" i="7" a="1"/>
  <c r="AG27" i="7" s="1"/>
  <c r="AF27" i="7" a="1"/>
  <c r="AF27" i="7"/>
  <c r="AE27" i="7" a="1"/>
  <c r="AE27" i="7" s="1"/>
  <c r="AC27" i="7" a="1"/>
  <c r="AC27" i="7" s="1"/>
  <c r="AB27" i="7" a="1"/>
  <c r="AB27" i="7"/>
  <c r="AD27" i="7" s="1" a="1"/>
  <c r="AD27" i="7" s="1"/>
  <c r="X27" i="7" a="1"/>
  <c r="X27" i="7" s="1"/>
  <c r="W27" i="7" a="1"/>
  <c r="W27" i="7"/>
  <c r="V27" i="7" a="1"/>
  <c r="V27" i="7" s="1"/>
  <c r="T27" i="7" a="1"/>
  <c r="T27" i="7"/>
  <c r="AH27" i="7" s="1" a="1"/>
  <c r="AH27" i="7" s="1"/>
  <c r="N27" i="7" a="1"/>
  <c r="N27" i="7" s="1"/>
  <c r="M27" i="7" a="1"/>
  <c r="M27" i="7"/>
  <c r="L27" i="7" a="1"/>
  <c r="L27" i="7" s="1"/>
  <c r="AI26" i="7" a="1"/>
  <c r="AI26" i="7"/>
  <c r="AH26" i="7" a="1"/>
  <c r="AH26" i="7" s="1"/>
  <c r="AG26" i="7" a="1"/>
  <c r="AG26" i="7"/>
  <c r="AF26" i="7" a="1"/>
  <c r="AF26" i="7" s="1"/>
  <c r="AE26" i="7" a="1"/>
  <c r="AE26" i="7"/>
  <c r="AD26" i="7" a="1"/>
  <c r="AD26" i="7" s="1"/>
  <c r="AB26" i="7" a="1"/>
  <c r="AB26" i="7" s="1"/>
  <c r="AC26" i="7" s="1" a="1"/>
  <c r="AC26" i="7" s="1"/>
  <c r="W26" i="7" a="1"/>
  <c r="W26" i="7"/>
  <c r="X26" i="7" s="1" a="1"/>
  <c r="X26" i="7" s="1"/>
  <c r="T26" i="7" a="1"/>
  <c r="T26" i="7" s="1"/>
  <c r="V26" i="7" s="1" a="1"/>
  <c r="V26" i="7" s="1"/>
  <c r="N26" i="7" a="1"/>
  <c r="N26" i="7"/>
  <c r="M26" i="7" a="1"/>
  <c r="M26" i="7" s="1"/>
  <c r="L26" i="7" a="1"/>
  <c r="L26" i="7"/>
  <c r="AI25" i="7" a="1"/>
  <c r="AI25" i="7" s="1"/>
  <c r="AG25" i="7" a="1"/>
  <c r="AG25" i="7" s="1"/>
  <c r="AF25" i="7" a="1"/>
  <c r="AF25" i="7"/>
  <c r="AE25" i="7" a="1"/>
  <c r="AE25" i="7" s="1"/>
  <c r="AC25" i="7" a="1"/>
  <c r="AC25" i="7" s="1"/>
  <c r="AB25" i="7" a="1"/>
  <c r="AB25" i="7"/>
  <c r="AD25" i="7" s="1" a="1"/>
  <c r="AD25" i="7" s="1"/>
  <c r="X25" i="7" a="1"/>
  <c r="X25" i="7" s="1"/>
  <c r="W25" i="7" a="1"/>
  <c r="W25" i="7"/>
  <c r="V25" i="7" a="1"/>
  <c r="V25" i="7" s="1"/>
  <c r="T25" i="7" a="1"/>
  <c r="T25" i="7"/>
  <c r="AH25" i="7" s="1" a="1"/>
  <c r="AH25" i="7" s="1"/>
  <c r="N25" i="7" a="1"/>
  <c r="N25" i="7" s="1"/>
  <c r="M25" i="7" a="1"/>
  <c r="M25" i="7"/>
  <c r="L25" i="7" a="1"/>
  <c r="L25" i="7" s="1"/>
  <c r="AI24" i="7" a="1"/>
  <c r="AI24" i="7"/>
  <c r="AG24" i="7" a="1"/>
  <c r="AG24" i="7"/>
  <c r="AF24" i="7" a="1"/>
  <c r="AF24" i="7" s="1"/>
  <c r="AE24" i="7" a="1"/>
  <c r="AE24" i="7"/>
  <c r="AB24" i="7" a="1"/>
  <c r="AB24" i="7"/>
  <c r="W24" i="7" a="1"/>
  <c r="W24" i="7" s="1"/>
  <c r="X24" i="7" s="1" a="1"/>
  <c r="X24" i="7" s="1"/>
  <c r="T24" i="7" a="1"/>
  <c r="T24" i="7"/>
  <c r="V24" i="7" s="1" a="1"/>
  <c r="V24" i="7" s="1"/>
  <c r="N24" i="7" a="1"/>
  <c r="N24" i="7"/>
  <c r="M24" i="7" a="1"/>
  <c r="M24" i="7"/>
  <c r="L24" i="7" a="1"/>
  <c r="L24" i="7"/>
  <c r="AI23" i="7" a="1"/>
  <c r="AI23" i="7"/>
  <c r="AG23" i="7" a="1"/>
  <c r="AG23" i="7" s="1"/>
  <c r="AF23" i="7" a="1"/>
  <c r="AF23" i="7"/>
  <c r="AE23" i="7" a="1"/>
  <c r="AE23" i="7" s="1"/>
  <c r="AC23" i="7" a="1"/>
  <c r="AC23" i="7" s="1"/>
  <c r="AB23" i="7" a="1"/>
  <c r="AB23" i="7"/>
  <c r="AD23" i="7" s="1" a="1"/>
  <c r="AD23" i="7" s="1"/>
  <c r="X23" i="7" a="1"/>
  <c r="X23" i="7" s="1"/>
  <c r="W23" i="7" a="1"/>
  <c r="W23" i="7"/>
  <c r="V23" i="7" a="1"/>
  <c r="V23" i="7" s="1"/>
  <c r="T23" i="7" a="1"/>
  <c r="T23" i="7"/>
  <c r="AH23" i="7" s="1" a="1"/>
  <c r="AH23" i="7" s="1"/>
  <c r="N23" i="7" a="1"/>
  <c r="N23" i="7" s="1"/>
  <c r="M23" i="7" a="1"/>
  <c r="M23" i="7"/>
  <c r="L23" i="7" a="1"/>
  <c r="L23" i="7" s="1"/>
  <c r="AI22" i="7" a="1"/>
  <c r="AI22" i="7"/>
  <c r="AH22" i="7" a="1"/>
  <c r="AH22" i="7" s="1"/>
  <c r="AG22" i="7" a="1"/>
  <c r="AG22" i="7"/>
  <c r="AF22" i="7" a="1"/>
  <c r="AF22" i="7" s="1"/>
  <c r="AE22" i="7" a="1"/>
  <c r="AE22" i="7"/>
  <c r="AD22" i="7" a="1"/>
  <c r="AD22" i="7" s="1"/>
  <c r="AB22" i="7" a="1"/>
  <c r="AB22" i="7" s="1"/>
  <c r="AC22" i="7" s="1" a="1"/>
  <c r="AC22" i="7" s="1"/>
  <c r="W22" i="7" a="1"/>
  <c r="W22" i="7"/>
  <c r="X22" i="7" s="1" a="1"/>
  <c r="X22" i="7" s="1"/>
  <c r="T22" i="7" a="1"/>
  <c r="T22" i="7" s="1"/>
  <c r="V22" i="7" s="1" a="1"/>
  <c r="V22" i="7" s="1"/>
  <c r="N22" i="7" a="1"/>
  <c r="N22" i="7"/>
  <c r="M22" i="7" a="1"/>
  <c r="M22" i="7" s="1"/>
  <c r="L22" i="7" a="1"/>
  <c r="L22" i="7"/>
  <c r="AI21" i="7" a="1"/>
  <c r="AI21" i="7" s="1"/>
  <c r="AG21" i="7" a="1"/>
  <c r="AG21" i="7" s="1"/>
  <c r="AF21" i="7" a="1"/>
  <c r="AF21" i="7"/>
  <c r="AE21" i="7" a="1"/>
  <c r="AE21" i="7" s="1"/>
  <c r="AC21" i="7" a="1"/>
  <c r="AC21" i="7" s="1"/>
  <c r="AB21" i="7" a="1"/>
  <c r="AB21" i="7"/>
  <c r="AD21" i="7" s="1" a="1"/>
  <c r="AD21" i="7" s="1"/>
  <c r="X21" i="7" a="1"/>
  <c r="X21" i="7" s="1"/>
  <c r="W21" i="7" a="1"/>
  <c r="W21" i="7"/>
  <c r="V21" i="7" a="1"/>
  <c r="V21" i="7" s="1"/>
  <c r="T21" i="7" a="1"/>
  <c r="T21" i="7"/>
  <c r="AH21" i="7" s="1" a="1"/>
  <c r="AH21" i="7" s="1"/>
  <c r="N21" i="7" a="1"/>
  <c r="N21" i="7" s="1"/>
  <c r="M21" i="7" a="1"/>
  <c r="M21" i="7"/>
  <c r="L21" i="7" a="1"/>
  <c r="L21" i="7" s="1"/>
  <c r="AI20" i="7" a="1"/>
  <c r="AI20" i="7"/>
  <c r="AG20" i="7" a="1"/>
  <c r="AG20" i="7"/>
  <c r="AF20" i="7" a="1"/>
  <c r="AF20" i="7" s="1"/>
  <c r="AE20" i="7" a="1"/>
  <c r="AE20" i="7"/>
  <c r="AB20" i="7" a="1"/>
  <c r="AB20" i="7" s="1"/>
  <c r="W20" i="7" a="1"/>
  <c r="W20" i="7" s="1"/>
  <c r="X20" i="7" s="1" a="1"/>
  <c r="X20" i="7" s="1"/>
  <c r="T20" i="7" a="1"/>
  <c r="T20" i="7"/>
  <c r="N20" i="7" a="1"/>
  <c r="N20" i="7"/>
  <c r="M20" i="7" a="1"/>
  <c r="M20" i="7"/>
  <c r="L20" i="7" a="1"/>
  <c r="L20" i="7"/>
  <c r="AI19" i="7" a="1"/>
  <c r="AI19" i="7"/>
  <c r="AG19" i="7" a="1"/>
  <c r="AG19" i="7" s="1"/>
  <c r="AF19" i="7" a="1"/>
  <c r="AF19" i="7"/>
  <c r="AE19" i="7" a="1"/>
  <c r="AE19" i="7" s="1"/>
  <c r="AC19" i="7" a="1"/>
  <c r="AC19" i="7" s="1"/>
  <c r="AB19" i="7" a="1"/>
  <c r="AB19" i="7"/>
  <c r="AD19" i="7" s="1" a="1"/>
  <c r="AD19" i="7" s="1"/>
  <c r="X19" i="7" a="1"/>
  <c r="X19" i="7" s="1"/>
  <c r="W19" i="7" a="1"/>
  <c r="W19" i="7"/>
  <c r="V19" i="7" a="1"/>
  <c r="V19" i="7" s="1"/>
  <c r="T19" i="7" a="1"/>
  <c r="T19" i="7"/>
  <c r="AH19" i="7" s="1" a="1"/>
  <c r="AH19" i="7" s="1"/>
  <c r="N19" i="7" a="1"/>
  <c r="N19" i="7" s="1"/>
  <c r="M19" i="7" a="1"/>
  <c r="M19" i="7"/>
  <c r="L19" i="7" a="1"/>
  <c r="L19" i="7" s="1"/>
  <c r="AI18" i="7" a="1"/>
  <c r="AI18" i="7"/>
  <c r="AH18" i="7" a="1"/>
  <c r="AH18" i="7" s="1"/>
  <c r="AG18" i="7" a="1"/>
  <c r="AG18" i="7"/>
  <c r="AF18" i="7" a="1"/>
  <c r="AF18" i="7" s="1"/>
  <c r="AE18" i="7" a="1"/>
  <c r="AE18" i="7"/>
  <c r="AB18" i="7" a="1"/>
  <c r="AB18" i="7" s="1"/>
  <c r="AC18" i="7" s="1" a="1"/>
  <c r="AC18" i="7" s="1"/>
  <c r="W18" i="7" a="1"/>
  <c r="W18" i="7" s="1"/>
  <c r="X18" i="7" s="1" a="1"/>
  <c r="X18" i="7" s="1"/>
  <c r="T18" i="7" a="1"/>
  <c r="T18" i="7" s="1"/>
  <c r="V18" i="7" s="1" a="1"/>
  <c r="V18" i="7" s="1"/>
  <c r="N18" i="7" a="1"/>
  <c r="N18" i="7"/>
  <c r="M18" i="7" a="1"/>
  <c r="M18" i="7" s="1"/>
  <c r="L18" i="7" a="1"/>
  <c r="L18" i="7"/>
  <c r="AI17" i="7" a="1"/>
  <c r="AI17" i="7" s="1"/>
  <c r="AG17" i="7" a="1"/>
  <c r="AG17" i="7" s="1"/>
  <c r="AF17" i="7" a="1"/>
  <c r="AF17" i="7"/>
  <c r="AE17" i="7" a="1"/>
  <c r="AE17" i="7" s="1"/>
  <c r="AC17" i="7" a="1"/>
  <c r="AC17" i="7" s="1"/>
  <c r="AB17" i="7" a="1"/>
  <c r="AB17" i="7"/>
  <c r="AD17" i="7" s="1" a="1"/>
  <c r="AD17" i="7" s="1"/>
  <c r="X17" i="7" a="1"/>
  <c r="X17" i="7" s="1"/>
  <c r="W17" i="7" a="1"/>
  <c r="W17" i="7"/>
  <c r="V17" i="7" a="1"/>
  <c r="V17" i="7" s="1"/>
  <c r="T17" i="7" a="1"/>
  <c r="T17" i="7"/>
  <c r="AH17" i="7" s="1" a="1"/>
  <c r="AH17" i="7" s="1"/>
  <c r="N17" i="7" a="1"/>
  <c r="N17" i="7" s="1"/>
  <c r="M17" i="7" a="1"/>
  <c r="M17" i="7"/>
  <c r="L17" i="7" a="1"/>
  <c r="L17" i="7" s="1"/>
  <c r="AI16" i="7" a="1"/>
  <c r="AI16" i="7"/>
  <c r="AG16" i="7" a="1"/>
  <c r="AG16" i="7"/>
  <c r="AF16" i="7" a="1"/>
  <c r="AF16" i="7" s="1"/>
  <c r="AE16" i="7" a="1"/>
  <c r="AE16" i="7"/>
  <c r="AB16" i="7" a="1"/>
  <c r="AB16" i="7" s="1"/>
  <c r="AC16" i="7" s="1" a="1"/>
  <c r="AC16" i="7" s="1"/>
  <c r="W16" i="7" a="1"/>
  <c r="W16" i="7" s="1"/>
  <c r="X16" i="7" s="1" a="1"/>
  <c r="X16" i="7" s="1"/>
  <c r="T16" i="7" a="1"/>
  <c r="T16" i="7" s="1"/>
  <c r="N16" i="7" a="1"/>
  <c r="N16" i="7"/>
  <c r="M16" i="7" a="1"/>
  <c r="M16" i="7" s="1"/>
  <c r="M31" i="7" s="1" a="1"/>
  <c r="M31" i="7" s="1"/>
  <c r="L16" i="7" a="1"/>
  <c r="L16" i="7"/>
  <c r="AI15" i="7" a="1"/>
  <c r="AI15" i="7" s="1"/>
  <c r="AG15" i="7" a="1"/>
  <c r="AG15" i="7" s="1"/>
  <c r="AF15" i="7" a="1"/>
  <c r="AF15" i="7"/>
  <c r="AE15" i="7" a="1"/>
  <c r="AE15" i="7" s="1"/>
  <c r="AC15" i="7" a="1"/>
  <c r="AC15" i="7"/>
  <c r="AB15" i="7" a="1"/>
  <c r="AB15" i="7"/>
  <c r="AD15" i="7" s="1" a="1"/>
  <c r="AD15" i="7" s="1"/>
  <c r="X15" i="7" a="1"/>
  <c r="X15" i="7"/>
  <c r="W15" i="7" a="1"/>
  <c r="W15" i="7"/>
  <c r="V15" i="7" a="1"/>
  <c r="V15" i="7"/>
  <c r="T15" i="7" a="1"/>
  <c r="T15" i="7"/>
  <c r="AH15" i="7" s="1" a="1"/>
  <c r="AH15" i="7" s="1"/>
  <c r="N15" i="7" a="1"/>
  <c r="N15" i="7"/>
  <c r="M15" i="7" a="1"/>
  <c r="M15" i="7"/>
  <c r="L15" i="7" a="1"/>
  <c r="L15" i="7"/>
  <c r="AI14" i="7" a="1"/>
  <c r="AI14" i="7"/>
  <c r="AG14" i="7" a="1"/>
  <c r="AG14" i="7"/>
  <c r="AF14" i="7" a="1"/>
  <c r="AF14" i="7"/>
  <c r="AE14" i="7" a="1"/>
  <c r="AE14" i="7"/>
  <c r="AB14" i="7" a="1"/>
  <c r="AB14" i="7" s="1"/>
  <c r="W14" i="7" a="1"/>
  <c r="W14" i="7" s="1"/>
  <c r="X14" i="7" s="1" a="1"/>
  <c r="X14" i="7" s="1"/>
  <c r="T14" i="7" a="1"/>
  <c r="T14" i="7" s="1"/>
  <c r="N14" i="7" a="1"/>
  <c r="N14" i="7"/>
  <c r="M14" i="7" a="1"/>
  <c r="M14" i="7" s="1"/>
  <c r="L14" i="7" a="1"/>
  <c r="L14" i="7"/>
  <c r="AI13" i="7" a="1"/>
  <c r="AI13" i="7" s="1"/>
  <c r="AG13" i="7" a="1"/>
  <c r="AG13" i="7"/>
  <c r="AF13" i="7" a="1"/>
  <c r="AF13" i="7"/>
  <c r="AE13" i="7" a="1"/>
  <c r="AE13" i="7"/>
  <c r="P1" i="7" s="1" a="1"/>
  <c r="P1" i="7" s="1"/>
  <c r="AC13" i="7" a="1"/>
  <c r="AC13" i="7" s="1"/>
  <c r="AB13" i="7" a="1"/>
  <c r="AB13" i="7"/>
  <c r="AD13" i="7" s="1" a="1"/>
  <c r="AD13" i="7" s="1"/>
  <c r="X13" i="7" a="1"/>
  <c r="X13" i="7" s="1"/>
  <c r="W13" i="7" a="1"/>
  <c r="W13" i="7"/>
  <c r="V13" i="7" a="1"/>
  <c r="V13" i="7" s="1"/>
  <c r="T13" i="7" a="1"/>
  <c r="T13" i="7"/>
  <c r="AH13" i="7" s="1" a="1"/>
  <c r="AH13" i="7" s="1"/>
  <c r="N13" i="7" a="1"/>
  <c r="N13" i="7" s="1"/>
  <c r="M13" i="7" a="1"/>
  <c r="M13" i="7"/>
  <c r="L13" i="7" a="1"/>
  <c r="L13" i="7" s="1"/>
  <c r="AI12" i="7" a="1"/>
  <c r="AI12" i="7"/>
  <c r="AH12" i="7" a="1"/>
  <c r="AH12" i="7" s="1"/>
  <c r="AG12" i="7" a="1"/>
  <c r="AG12" i="7"/>
  <c r="AF12" i="7" a="1"/>
  <c r="AF12" i="7" s="1"/>
  <c r="AE12" i="7" a="1"/>
  <c r="AE12" i="7"/>
  <c r="AB12" i="7" a="1"/>
  <c r="AB12" i="7"/>
  <c r="W12" i="7" a="1"/>
  <c r="W12" i="7" s="1"/>
  <c r="X12" i="7" s="1" a="1"/>
  <c r="X12" i="7" s="1"/>
  <c r="T12" i="7" a="1"/>
  <c r="T12" i="7" s="1"/>
  <c r="V12" i="7" s="1" a="1"/>
  <c r="V12" i="7" s="1"/>
  <c r="N12" i="7" a="1"/>
  <c r="N12" i="7"/>
  <c r="M12" i="7" a="1"/>
  <c r="M12" i="7" s="1"/>
  <c r="L12" i="7" a="1"/>
  <c r="L12" i="7"/>
  <c r="AI11" i="7" a="1"/>
  <c r="AI11" i="7" s="1"/>
  <c r="AG11" i="7" a="1"/>
  <c r="AG11" i="7" s="1"/>
  <c r="AF11" i="7" a="1"/>
  <c r="AF11" i="7"/>
  <c r="AE11" i="7" a="1"/>
  <c r="AE11" i="7" s="1"/>
  <c r="AC11" i="7" a="1"/>
  <c r="AC11" i="7"/>
  <c r="AB11" i="7" a="1"/>
  <c r="AB11" i="7"/>
  <c r="AD11" i="7" s="1" a="1"/>
  <c r="AD11" i="7" s="1"/>
  <c r="X11" i="7" a="1"/>
  <c r="X11" i="7"/>
  <c r="W11" i="7" a="1"/>
  <c r="W11" i="7"/>
  <c r="V11" i="7" a="1"/>
  <c r="V11" i="7"/>
  <c r="T11" i="7" a="1"/>
  <c r="T11" i="7"/>
  <c r="AH11" i="7" s="1" a="1"/>
  <c r="AH11" i="7" s="1"/>
  <c r="N11" i="7" a="1"/>
  <c r="N11" i="7"/>
  <c r="M11" i="7" a="1"/>
  <c r="M11" i="7"/>
  <c r="L11" i="7" a="1"/>
  <c r="L11" i="7"/>
  <c r="C2" i="7" a="1"/>
  <c r="C2" i="7" s="1"/>
  <c r="F133" i="6" a="1"/>
  <c r="F133" i="6" s="1"/>
  <c r="I133" i="6" s="1" a="1"/>
  <c r="I133" i="6" s="1"/>
  <c r="J133" i="6" s="1" a="1"/>
  <c r="J133" i="6" s="1"/>
  <c r="F132" i="6" a="1"/>
  <c r="F132" i="6" s="1"/>
  <c r="J131" i="6" a="1"/>
  <c r="J131" i="6" s="1"/>
  <c r="F131" i="6" a="1"/>
  <c r="F131" i="6"/>
  <c r="I131" i="6" s="1" a="1"/>
  <c r="I131" i="6" s="1"/>
  <c r="F130" i="6" a="1"/>
  <c r="F130" i="6" s="1"/>
  <c r="F129" i="6" a="1"/>
  <c r="F129" i="6"/>
  <c r="I129" i="6" s="1" a="1"/>
  <c r="I129" i="6" s="1"/>
  <c r="J129" i="6" s="1" a="1"/>
  <c r="J129" i="6" s="1"/>
  <c r="F128" i="6" a="1"/>
  <c r="F128" i="6" s="1"/>
  <c r="J127" i="6" a="1"/>
  <c r="J127" i="6" s="1"/>
  <c r="F127" i="6" a="1"/>
  <c r="F127" i="6"/>
  <c r="I127" i="6" s="1" a="1"/>
  <c r="I127" i="6" s="1"/>
  <c r="F126" i="6" a="1"/>
  <c r="F126" i="6" s="1"/>
  <c r="F125" i="6" a="1"/>
  <c r="F125" i="6"/>
  <c r="I125" i="6" s="1" a="1"/>
  <c r="I125" i="6" s="1"/>
  <c r="J125" i="6" s="1" a="1"/>
  <c r="J125" i="6" s="1"/>
  <c r="F124" i="6" a="1"/>
  <c r="F124" i="6" s="1"/>
  <c r="J123" i="6" a="1"/>
  <c r="J123" i="6" s="1"/>
  <c r="F123" i="6" a="1"/>
  <c r="F123" i="6"/>
  <c r="I123" i="6" s="1" a="1"/>
  <c r="I123" i="6" s="1"/>
  <c r="F122" i="6" a="1"/>
  <c r="F122" i="6" s="1"/>
  <c r="F121" i="6" a="1"/>
  <c r="F121" i="6"/>
  <c r="I121" i="6" s="1" a="1"/>
  <c r="I121" i="6" s="1"/>
  <c r="J121" i="6" s="1" a="1"/>
  <c r="J121" i="6" s="1"/>
  <c r="F120" i="6" a="1"/>
  <c r="F120" i="6" s="1"/>
  <c r="J119" i="6" a="1"/>
  <c r="J119" i="6" s="1"/>
  <c r="F119" i="6" a="1"/>
  <c r="F119" i="6"/>
  <c r="I119" i="6" s="1" a="1"/>
  <c r="I119" i="6" s="1"/>
  <c r="F118" i="6" a="1"/>
  <c r="F118" i="6" s="1"/>
  <c r="F115" i="6" a="1"/>
  <c r="F115" i="6"/>
  <c r="I115" i="6" s="1" a="1"/>
  <c r="I115" i="6" s="1"/>
  <c r="J115" i="6" s="1" a="1"/>
  <c r="J115" i="6" s="1"/>
  <c r="F114" i="6" a="1"/>
  <c r="F114" i="6" s="1"/>
  <c r="E100" i="6" a="1"/>
  <c r="E100" i="6"/>
  <c r="L99" i="6" a="1"/>
  <c r="L99" i="6" s="1"/>
  <c r="G99" i="6" a="1"/>
  <c r="G99" i="6"/>
  <c r="E99" i="6" a="1"/>
  <c r="E99" i="6" s="1"/>
  <c r="D99" i="6" a="1"/>
  <c r="D99" i="6"/>
  <c r="O98" i="6" a="1"/>
  <c r="O98" i="6" s="1"/>
  <c r="L98" i="6" a="1"/>
  <c r="L98" i="6"/>
  <c r="I98" i="6" a="1"/>
  <c r="I98" i="6" s="1"/>
  <c r="O97" i="6" a="1"/>
  <c r="O97" i="6" s="1"/>
  <c r="O99" i="6" s="1" a="1"/>
  <c r="O99" i="6" s="1"/>
  <c r="L97" i="6" a="1"/>
  <c r="L97" i="6" s="1"/>
  <c r="I97" i="6" a="1"/>
  <c r="I97" i="6"/>
  <c r="O96" i="6" a="1"/>
  <c r="O96" i="6" s="1"/>
  <c r="L96" i="6" a="1"/>
  <c r="L96" i="6"/>
  <c r="I96" i="6" a="1"/>
  <c r="I96" i="6" s="1"/>
  <c r="O95" i="6" a="1"/>
  <c r="O95" i="6"/>
  <c r="L95" i="6" a="1"/>
  <c r="L95" i="6" s="1"/>
  <c r="I95" i="6" a="1"/>
  <c r="I95" i="6" s="1"/>
  <c r="I99" i="6" s="1" a="1"/>
  <c r="I99" i="6" s="1"/>
  <c r="I31" i="6" s="1" a="1"/>
  <c r="I31" i="6" s="1"/>
  <c r="AY88" i="6" a="1"/>
  <c r="AY88" i="6"/>
  <c r="AX88" i="6" a="1"/>
  <c r="AX88" i="6" s="1"/>
  <c r="AW88" i="6" a="1"/>
  <c r="AW88" i="6"/>
  <c r="AU88" i="6" a="1"/>
  <c r="AU88" i="6" s="1"/>
  <c r="AV88" i="6" s="1" a="1"/>
  <c r="AV88" i="6" s="1"/>
  <c r="AS88" i="6" a="1"/>
  <c r="AS88" i="6" s="1"/>
  <c r="AR88" i="6" a="1"/>
  <c r="AR88" i="6"/>
  <c r="AQ88" i="6" a="1"/>
  <c r="AQ88" i="6" s="1"/>
  <c r="AO88" i="6" a="1"/>
  <c r="AO88" i="6" s="1"/>
  <c r="AN88" i="6" a="1"/>
  <c r="AN88" i="6"/>
  <c r="AP88" i="6" s="1" a="1"/>
  <c r="AP88" i="6" s="1"/>
  <c r="AI88" i="6" a="1"/>
  <c r="AI88" i="6" s="1"/>
  <c r="AJ88" i="6" s="1" a="1"/>
  <c r="AJ88" i="6" s="1"/>
  <c r="AG88" i="6" a="1"/>
  <c r="AG88" i="6"/>
  <c r="AH88" i="6" s="1" a="1"/>
  <c r="AH88" i="6" s="1"/>
  <c r="AF88" i="6" a="1"/>
  <c r="AF88" i="6" s="1"/>
  <c r="T88" i="6" a="1"/>
  <c r="T88" i="6"/>
  <c r="J88" i="6" a="1"/>
  <c r="J88" i="6" s="1"/>
  <c r="AX87" i="6" a="1"/>
  <c r="AX87" i="6" s="1"/>
  <c r="E87" i="6" s="1" a="1"/>
  <c r="E87" i="6" s="1"/>
  <c r="AO87" i="6" a="1"/>
  <c r="AO87" i="6" s="1"/>
  <c r="AN87" i="6" a="1"/>
  <c r="AN87" i="6"/>
  <c r="AP87" i="6" s="1" a="1"/>
  <c r="AP87" i="6" s="1"/>
  <c r="AI87" i="6" a="1"/>
  <c r="AI87" i="6" s="1"/>
  <c r="AJ87" i="6" s="1" a="1"/>
  <c r="AJ87" i="6" s="1"/>
  <c r="X87" i="6" a="1"/>
  <c r="X87" i="6" s="1"/>
  <c r="M87" i="6" a="1"/>
  <c r="M87" i="6" s="1"/>
  <c r="J87" i="6" a="1"/>
  <c r="J87" i="6" s="1"/>
  <c r="I87" i="6" a="1"/>
  <c r="I87" i="6" s="1"/>
  <c r="D87" i="6" a="1"/>
  <c r="D87" i="6"/>
  <c r="AX86" i="6" a="1"/>
  <c r="AX86" i="6" s="1"/>
  <c r="AP86" i="6" a="1"/>
  <c r="AP86" i="6" s="1"/>
  <c r="AO86" i="6" a="1"/>
  <c r="AO86" i="6" s="1"/>
  <c r="AN86" i="6" a="1"/>
  <c r="AN86" i="6" s="1"/>
  <c r="V86" i="6" a="1"/>
  <c r="V86" i="6" s="1"/>
  <c r="M86" i="6" a="1"/>
  <c r="M86" i="6" s="1"/>
  <c r="J86" i="6" a="1"/>
  <c r="J86" i="6"/>
  <c r="I86" i="6" a="1"/>
  <c r="I86" i="6" s="1"/>
  <c r="E86" i="6" a="1"/>
  <c r="E86" i="6"/>
  <c r="D86" i="6" a="1"/>
  <c r="D86" i="6" s="1"/>
  <c r="AX85" i="6" a="1"/>
  <c r="AX85" i="6"/>
  <c r="AN85" i="6" a="1"/>
  <c r="AN85" i="6"/>
  <c r="AO85" i="6" s="1" a="1"/>
  <c r="AO85" i="6" s="1"/>
  <c r="AG85" i="6" a="1"/>
  <c r="AG85" i="6" s="1"/>
  <c r="AH85" i="6" s="1" a="1"/>
  <c r="AH85" i="6" s="1"/>
  <c r="V85" i="6" a="1"/>
  <c r="V85" i="6" s="1"/>
  <c r="M85" i="6" a="1"/>
  <c r="M85" i="6" s="1"/>
  <c r="J85" i="6" a="1"/>
  <c r="J85" i="6" s="1"/>
  <c r="I85" i="6" a="1"/>
  <c r="I85" i="6"/>
  <c r="E85" i="6" a="1"/>
  <c r="E85" i="6" s="1"/>
  <c r="D85" i="6" a="1"/>
  <c r="D85" i="6" s="1"/>
  <c r="BI84" i="6" a="1"/>
  <c r="BI84" i="6" s="1"/>
  <c r="AY84" i="6" a="1"/>
  <c r="AY84" i="6" s="1"/>
  <c r="AX84" i="6" a="1"/>
  <c r="AX84" i="6" s="1"/>
  <c r="AW84" i="6" a="1"/>
  <c r="AW84" i="6"/>
  <c r="AU84" i="6" a="1"/>
  <c r="AU84" i="6"/>
  <c r="AV84" i="6" s="1" a="1"/>
  <c r="AV84" i="6" s="1"/>
  <c r="AP84" i="6" a="1"/>
  <c r="AP84" i="6" s="1"/>
  <c r="AN84" i="6" a="1"/>
  <c r="AN84" i="6" s="1"/>
  <c r="AO84" i="6" s="1" a="1"/>
  <c r="AO84" i="6" s="1"/>
  <c r="AJ84" i="6" a="1"/>
  <c r="AJ84" i="6" s="1"/>
  <c r="AI84" i="6" a="1"/>
  <c r="AI84" i="6" s="1"/>
  <c r="AF84" i="6" a="1"/>
  <c r="AF84" i="6"/>
  <c r="AE84" i="6" a="1"/>
  <c r="AE84" i="6" s="1"/>
  <c r="AC84" i="6" a="1"/>
  <c r="AC84" i="6" s="1"/>
  <c r="AD84" i="6" s="1" a="1"/>
  <c r="AD84" i="6" s="1"/>
  <c r="AB84" i="6" a="1"/>
  <c r="AB84" i="6" s="1"/>
  <c r="X84" i="6" a="1"/>
  <c r="X84" i="6" s="1"/>
  <c r="W84" i="6" a="1"/>
  <c r="W84" i="6"/>
  <c r="U84" i="6" a="1"/>
  <c r="U84" i="6"/>
  <c r="T84" i="6" a="1"/>
  <c r="T84" i="6" s="1"/>
  <c r="M84" i="6" a="1"/>
  <c r="M84" i="6"/>
  <c r="L84" i="6" a="1"/>
  <c r="L84" i="6" s="1"/>
  <c r="J84" i="6" a="1"/>
  <c r="J84" i="6" s="1"/>
  <c r="I84" i="6" a="1"/>
  <c r="I84" i="6" s="1"/>
  <c r="E84" i="6" a="1"/>
  <c r="E84" i="6"/>
  <c r="D84" i="6" a="1"/>
  <c r="D84" i="6" s="1"/>
  <c r="AG84" i="6" s="1" a="1"/>
  <c r="AG84" i="6" s="1"/>
  <c r="AH84" i="6" s="1" a="1"/>
  <c r="AH84" i="6" s="1"/>
  <c r="C84" i="6" a="1"/>
  <c r="C84" i="6"/>
  <c r="BO83" i="6" a="1"/>
  <c r="BO83" i="6" s="1"/>
  <c r="AX83" i="6" a="1"/>
  <c r="AX83" i="6"/>
  <c r="AW83" i="6" a="1"/>
  <c r="AW83" i="6" s="1"/>
  <c r="AU83" i="6" a="1"/>
  <c r="AU83" i="6" s="1"/>
  <c r="AV83" i="6" s="1" a="1"/>
  <c r="AV83" i="6" s="1"/>
  <c r="AP83" i="6" a="1"/>
  <c r="AP83" i="6" s="1"/>
  <c r="AN83" i="6" a="1"/>
  <c r="AN83" i="6"/>
  <c r="AO83" i="6" s="1" a="1"/>
  <c r="AO83" i="6" s="1"/>
  <c r="AF83" i="6" a="1"/>
  <c r="AF83" i="6" s="1"/>
  <c r="AC83" i="6" a="1"/>
  <c r="AC83" i="6"/>
  <c r="AD83" i="6" s="1" a="1"/>
  <c r="AD83" i="6" s="1"/>
  <c r="AE83" i="6" s="1" a="1"/>
  <c r="AE83" i="6" s="1"/>
  <c r="W83" i="6" a="1"/>
  <c r="W83" i="6" s="1"/>
  <c r="U83" i="6" a="1"/>
  <c r="U83" i="6" s="1"/>
  <c r="T83" i="6" a="1"/>
  <c r="T83" i="6" s="1"/>
  <c r="M83" i="6" a="1"/>
  <c r="M83" i="6" s="1"/>
  <c r="L83" i="6" a="1"/>
  <c r="L83" i="6"/>
  <c r="J83" i="6" a="1"/>
  <c r="J83" i="6" s="1"/>
  <c r="I83" i="6" a="1"/>
  <c r="I83" i="6"/>
  <c r="E83" i="6" a="1"/>
  <c r="E83" i="6" s="1"/>
  <c r="D83" i="6" a="1"/>
  <c r="D83" i="6"/>
  <c r="AG83" i="6" s="1" a="1"/>
  <c r="AG83" i="6" s="1"/>
  <c r="AH83" i="6" s="1" a="1"/>
  <c r="AH83" i="6" s="1"/>
  <c r="C83" i="6" a="1"/>
  <c r="C83" i="6" s="1"/>
  <c r="AY83" i="6" s="1" a="1"/>
  <c r="AY83" i="6" s="1"/>
  <c r="BR82" i="6" a="1"/>
  <c r="BR82" i="6" s="1"/>
  <c r="BO82" i="6" a="1"/>
  <c r="BO82" i="6" s="1"/>
  <c r="AX82" i="6" a="1"/>
  <c r="AX82" i="6" s="1"/>
  <c r="AW82" i="6" a="1"/>
  <c r="AW82" i="6" s="1"/>
  <c r="AU82" i="6" a="1"/>
  <c r="AU82" i="6"/>
  <c r="AV82" i="6" s="1" a="1"/>
  <c r="AV82" i="6" s="1"/>
  <c r="AN82" i="6" a="1"/>
  <c r="AN82" i="6" s="1"/>
  <c r="AI82" i="6" a="1"/>
  <c r="AI82" i="6" s="1"/>
  <c r="AJ82" i="6" s="1" a="1"/>
  <c r="AJ82" i="6" s="1"/>
  <c r="AF82" i="6" a="1"/>
  <c r="AF82" i="6"/>
  <c r="AC82" i="6" a="1"/>
  <c r="AC82" i="6" s="1"/>
  <c r="AD82" i="6" s="1" a="1"/>
  <c r="AD82" i="6" s="1"/>
  <c r="AE82" i="6" s="1" a="1"/>
  <c r="AE82" i="6" s="1"/>
  <c r="X82" i="6" a="1"/>
  <c r="X82" i="6" s="1"/>
  <c r="W82" i="6" a="1"/>
  <c r="W82" i="6" s="1"/>
  <c r="U82" i="6" a="1"/>
  <c r="U82" i="6"/>
  <c r="M82" i="6" a="1"/>
  <c r="M82" i="6"/>
  <c r="L82" i="6" a="1"/>
  <c r="L82" i="6" s="1"/>
  <c r="J82" i="6" a="1"/>
  <c r="J82" i="6"/>
  <c r="I82" i="6" a="1"/>
  <c r="I82" i="6" s="1"/>
  <c r="E82" i="6" a="1"/>
  <c r="E82" i="6" s="1"/>
  <c r="D82" i="6" a="1"/>
  <c r="D82" i="6" s="1"/>
  <c r="AB82" i="6" s="1" a="1"/>
  <c r="AB82" i="6" s="1"/>
  <c r="C82" i="6" a="1"/>
  <c r="C82" i="6"/>
  <c r="AY82" i="6" s="1" a="1"/>
  <c r="AY82" i="6" s="1"/>
  <c r="BR81" i="6" a="1"/>
  <c r="BR81" i="6" s="1"/>
  <c r="AX81" i="6" a="1"/>
  <c r="AX81" i="6"/>
  <c r="E81" i="6" s="1" a="1"/>
  <c r="E81" i="6" s="1"/>
  <c r="AU81" i="6" a="1"/>
  <c r="AU81" i="6" s="1"/>
  <c r="AV81" i="6" s="1" a="1"/>
  <c r="AV81" i="6" s="1"/>
  <c r="AN81" i="6" a="1"/>
  <c r="AN81" i="6" s="1"/>
  <c r="AF81" i="6" a="1"/>
  <c r="AF81" i="6" s="1"/>
  <c r="AC81" i="6" a="1"/>
  <c r="AC81" i="6" s="1"/>
  <c r="AD81" i="6" s="1" a="1"/>
  <c r="AD81" i="6" s="1"/>
  <c r="AE81" i="6" s="1" a="1"/>
  <c r="AE81" i="6" s="1"/>
  <c r="U81" i="6" a="1"/>
  <c r="U81" i="6" s="1"/>
  <c r="M81" i="6" a="1"/>
  <c r="M81" i="6" s="1"/>
  <c r="L81" i="6" a="1"/>
  <c r="L81" i="6" s="1"/>
  <c r="J81" i="6" a="1"/>
  <c r="J81" i="6" s="1"/>
  <c r="I81" i="6" a="1"/>
  <c r="I81" i="6"/>
  <c r="D81" i="6" a="1"/>
  <c r="D81" i="6"/>
  <c r="AW81" i="6" s="1" a="1"/>
  <c r="AW81" i="6" s="1"/>
  <c r="C81" i="6" a="1"/>
  <c r="C81" i="6" s="1"/>
  <c r="AY81" i="6" s="1" a="1"/>
  <c r="AY81" i="6" s="1"/>
  <c r="AX80" i="6" a="1"/>
  <c r="AX80" i="6" s="1"/>
  <c r="E80" i="6" s="1" a="1"/>
  <c r="E80" i="6" s="1"/>
  <c r="AP80" i="6" a="1"/>
  <c r="AP80" i="6" s="1"/>
  <c r="AO80" i="6" a="1"/>
  <c r="AO80" i="6"/>
  <c r="AN80" i="6" a="1"/>
  <c r="AN80" i="6" s="1"/>
  <c r="V80" i="6" a="1"/>
  <c r="V80" i="6" s="1"/>
  <c r="M80" i="6" a="1"/>
  <c r="M80" i="6"/>
  <c r="J80" i="6" a="1"/>
  <c r="J80" i="6"/>
  <c r="I80" i="6" a="1"/>
  <c r="I80" i="6" s="1"/>
  <c r="D80" i="6" a="1"/>
  <c r="D80" i="6" s="1"/>
  <c r="C80" i="6" a="1"/>
  <c r="C80" i="6" s="1"/>
  <c r="AY80" i="6" s="1" a="1"/>
  <c r="AY80" i="6" s="1"/>
  <c r="BI79" i="6" a="1"/>
  <c r="BI79" i="6" s="1"/>
  <c r="AX79" i="6" a="1"/>
  <c r="AX79" i="6" s="1"/>
  <c r="E79" i="6" s="1" a="1"/>
  <c r="E79" i="6" s="1"/>
  <c r="AP79" i="6" a="1"/>
  <c r="AP79" i="6"/>
  <c r="AO79" i="6" a="1"/>
  <c r="AO79" i="6" s="1"/>
  <c r="AN79" i="6" a="1"/>
  <c r="AN79" i="6"/>
  <c r="M79" i="6" a="1"/>
  <c r="M79" i="6" s="1"/>
  <c r="J79" i="6" a="1"/>
  <c r="J79" i="6" s="1"/>
  <c r="I79" i="6" a="1"/>
  <c r="I79" i="6" s="1"/>
  <c r="D79" i="6" a="1"/>
  <c r="D79" i="6" s="1"/>
  <c r="BQ78" i="6" a="1"/>
  <c r="BQ78" i="6"/>
  <c r="BI78" i="6" a="1"/>
  <c r="BI78" i="6" s="1"/>
  <c r="AX78" i="6" a="1"/>
  <c r="AX78" i="6" s="1"/>
  <c r="AP78" i="6" a="1"/>
  <c r="AP78" i="6" s="1"/>
  <c r="AO78" i="6" a="1"/>
  <c r="AO78" i="6" s="1"/>
  <c r="AN78" i="6" a="1"/>
  <c r="AN78" i="6" s="1"/>
  <c r="AB78" i="6" a="1"/>
  <c r="AB78" i="6" s="1"/>
  <c r="T78" i="6" a="1"/>
  <c r="T78" i="6" s="1"/>
  <c r="M78" i="6" a="1"/>
  <c r="M78" i="6" s="1"/>
  <c r="J78" i="6" a="1"/>
  <c r="J78" i="6"/>
  <c r="I78" i="6" a="1"/>
  <c r="I78" i="6" s="1"/>
  <c r="E78" i="6" a="1"/>
  <c r="E78" i="6"/>
  <c r="D78" i="6" a="1"/>
  <c r="D78" i="6" s="1"/>
  <c r="BO77" i="6" a="1"/>
  <c r="BO77" i="6" s="1"/>
  <c r="BI77" i="6" a="1"/>
  <c r="BI77" i="6" s="1"/>
  <c r="AX77" i="6" a="1"/>
  <c r="AX77" i="6"/>
  <c r="AW77" i="6" a="1"/>
  <c r="AW77" i="6" s="1"/>
  <c r="AP77" i="6" a="1"/>
  <c r="AP77" i="6"/>
  <c r="AN77" i="6" a="1"/>
  <c r="AN77" i="6"/>
  <c r="AO77" i="6" s="1" a="1"/>
  <c r="AO77" i="6" s="1"/>
  <c r="AG77" i="6" a="1"/>
  <c r="AG77" i="6" s="1"/>
  <c r="AH77" i="6" s="1" a="1"/>
  <c r="AH77" i="6" s="1"/>
  <c r="AB77" i="6" a="1"/>
  <c r="AB77" i="6" s="1"/>
  <c r="M77" i="6" a="1"/>
  <c r="M77" i="6" s="1"/>
  <c r="J77" i="6" a="1"/>
  <c r="J77" i="6" s="1"/>
  <c r="I77" i="6" a="1"/>
  <c r="I77" i="6"/>
  <c r="E77" i="6" a="1"/>
  <c r="E77" i="6" s="1"/>
  <c r="D77" i="6" a="1"/>
  <c r="D77" i="6" s="1"/>
  <c r="BR76" i="6" a="1"/>
  <c r="BR76" i="6" s="1"/>
  <c r="BO76" i="6" a="1"/>
  <c r="BO76" i="6"/>
  <c r="BI76" i="6" a="1"/>
  <c r="BI76" i="6" s="1"/>
  <c r="AX76" i="6" a="1"/>
  <c r="AX76" i="6" s="1"/>
  <c r="AW76" i="6" a="1"/>
  <c r="AW76" i="6"/>
  <c r="AU76" i="6" a="1"/>
  <c r="AU76" i="6"/>
  <c r="AV76" i="6" s="1" a="1"/>
  <c r="AV76" i="6" s="1"/>
  <c r="AN76" i="6" a="1"/>
  <c r="AN76" i="6" s="1"/>
  <c r="AO76" i="6" s="1" a="1"/>
  <c r="AO76" i="6" s="1"/>
  <c r="AJ76" i="6" a="1"/>
  <c r="AJ76" i="6" s="1"/>
  <c r="AI76" i="6" a="1"/>
  <c r="AI76" i="6" s="1"/>
  <c r="AF76" i="6" a="1"/>
  <c r="AF76" i="6"/>
  <c r="AC76" i="6" a="1"/>
  <c r="AC76" i="6" s="1"/>
  <c r="AD76" i="6" s="1" a="1"/>
  <c r="AD76" i="6" s="1"/>
  <c r="AE76" i="6" s="1" a="1"/>
  <c r="AE76" i="6" s="1"/>
  <c r="AB76" i="6" a="1"/>
  <c r="AB76" i="6" s="1"/>
  <c r="X76" i="6" a="1"/>
  <c r="X76" i="6" s="1"/>
  <c r="W76" i="6" a="1"/>
  <c r="W76" i="6"/>
  <c r="U76" i="6" a="1"/>
  <c r="U76" i="6"/>
  <c r="T76" i="6" a="1"/>
  <c r="T76" i="6" s="1"/>
  <c r="M76" i="6" a="1"/>
  <c r="M76" i="6"/>
  <c r="L76" i="6" a="1"/>
  <c r="L76" i="6" s="1"/>
  <c r="J76" i="6" a="1"/>
  <c r="J76" i="6" s="1"/>
  <c r="I76" i="6" a="1"/>
  <c r="I76" i="6" s="1"/>
  <c r="E76" i="6" a="1"/>
  <c r="E76" i="6"/>
  <c r="D76" i="6" a="1"/>
  <c r="D76" i="6" s="1"/>
  <c r="AG76" i="6" s="1" a="1"/>
  <c r="AG76" i="6" s="1"/>
  <c r="AH76" i="6" s="1" a="1"/>
  <c r="AH76" i="6" s="1"/>
  <c r="C76" i="6" a="1"/>
  <c r="C76" i="6"/>
  <c r="AY76" i="6" s="1" a="1"/>
  <c r="AY76" i="6" s="1"/>
  <c r="BR75" i="6" a="1"/>
  <c r="BR75" i="6"/>
  <c r="BO75" i="6" a="1"/>
  <c r="BO75" i="6" s="1"/>
  <c r="AX75" i="6" a="1"/>
  <c r="AX75" i="6"/>
  <c r="E75" i="6" s="1" a="1"/>
  <c r="E75" i="6" s="1"/>
  <c r="AW75" i="6" a="1"/>
  <c r="AW75" i="6" s="1"/>
  <c r="AU75" i="6" a="1"/>
  <c r="AU75" i="6" s="1"/>
  <c r="AV75" i="6" s="1" a="1"/>
  <c r="AV75" i="6" s="1"/>
  <c r="AN75" i="6" a="1"/>
  <c r="AN75" i="6" s="1"/>
  <c r="AF75" i="6" a="1"/>
  <c r="AF75" i="6" s="1"/>
  <c r="AC75" i="6" a="1"/>
  <c r="AC75" i="6"/>
  <c r="AD75" i="6" s="1" a="1"/>
  <c r="AD75" i="6" s="1"/>
  <c r="AE75" i="6" s="1" a="1"/>
  <c r="AE75" i="6" s="1"/>
  <c r="W75" i="6" a="1"/>
  <c r="W75" i="6" s="1"/>
  <c r="U75" i="6" a="1"/>
  <c r="U75" i="6" s="1"/>
  <c r="T75" i="6" a="1"/>
  <c r="T75" i="6" s="1"/>
  <c r="M75" i="6" a="1"/>
  <c r="M75" i="6" s="1"/>
  <c r="L75" i="6" a="1"/>
  <c r="L75" i="6"/>
  <c r="J75" i="6" a="1"/>
  <c r="J75" i="6" s="1"/>
  <c r="I75" i="6" a="1"/>
  <c r="I75" i="6"/>
  <c r="D75" i="6" a="1"/>
  <c r="D75" i="6"/>
  <c r="AG75" i="6" s="1" a="1"/>
  <c r="AG75" i="6" s="1"/>
  <c r="AH75" i="6" s="1" a="1"/>
  <c r="AH75" i="6" s="1"/>
  <c r="C75" i="6" a="1"/>
  <c r="C75" i="6" s="1"/>
  <c r="AY75" i="6" s="1" a="1"/>
  <c r="AY75" i="6" s="1"/>
  <c r="BR74" i="6" a="1"/>
  <c r="BR74" i="6" s="1"/>
  <c r="BP74" i="6" a="1"/>
  <c r="BP74" i="6" s="1"/>
  <c r="BO74" i="6" a="1"/>
  <c r="BO74" i="6" s="1"/>
  <c r="BJ74" i="6" a="1"/>
  <c r="BJ74" i="6" s="1"/>
  <c r="AX74" i="6" a="1"/>
  <c r="AX74" i="6" s="1"/>
  <c r="E74" i="6" s="1" a="1"/>
  <c r="E74" i="6" s="1"/>
  <c r="AW74" i="6" a="1"/>
  <c r="AW74" i="6" s="1"/>
  <c r="AU74" i="6" a="1"/>
  <c r="AU74" i="6"/>
  <c r="AV74" i="6" s="1" a="1"/>
  <c r="AV74" i="6" s="1"/>
  <c r="AN74" i="6" a="1"/>
  <c r="AN74" i="6" s="1"/>
  <c r="AI74" i="6" a="1"/>
  <c r="AI74" i="6" s="1"/>
  <c r="AJ74" i="6" s="1" a="1"/>
  <c r="AJ74" i="6" s="1"/>
  <c r="AF74" i="6" a="1"/>
  <c r="AF74" i="6"/>
  <c r="AC74" i="6" a="1"/>
  <c r="AC74" i="6" s="1"/>
  <c r="AD74" i="6" s="1" a="1"/>
  <c r="AD74" i="6" s="1"/>
  <c r="AE74" i="6" s="1" a="1"/>
  <c r="AE74" i="6" s="1"/>
  <c r="X74" i="6" a="1"/>
  <c r="X74" i="6" s="1"/>
  <c r="W74" i="6" a="1"/>
  <c r="W74" i="6" s="1"/>
  <c r="U74" i="6" a="1"/>
  <c r="U74" i="6"/>
  <c r="M74" i="6" a="1"/>
  <c r="M74" i="6"/>
  <c r="L74" i="6" a="1"/>
  <c r="L74" i="6" s="1"/>
  <c r="J74" i="6" a="1"/>
  <c r="J74" i="6"/>
  <c r="I74" i="6" a="1"/>
  <c r="I74" i="6" s="1"/>
  <c r="D74" i="6" a="1"/>
  <c r="D74" i="6" s="1"/>
  <c r="AB74" i="6" s="1" a="1"/>
  <c r="AB74" i="6" s="1"/>
  <c r="C74" i="6" a="1"/>
  <c r="C74" i="6"/>
  <c r="AY74" i="6" s="1" a="1"/>
  <c r="AY74" i="6" s="1"/>
  <c r="BR73" i="6" a="1"/>
  <c r="BR73" i="6" s="1"/>
  <c r="AX73" i="6" a="1"/>
  <c r="AX73" i="6"/>
  <c r="E73" i="6" s="1" a="1"/>
  <c r="E73" i="6" s="1"/>
  <c r="AU73" i="6" a="1"/>
  <c r="AU73" i="6" s="1"/>
  <c r="AV73" i="6" s="1" a="1"/>
  <c r="AV73" i="6" s="1"/>
  <c r="AN73" i="6" a="1"/>
  <c r="AN73" i="6" s="1"/>
  <c r="AP73" i="6" s="1" a="1"/>
  <c r="AP73" i="6" s="1"/>
  <c r="AC73" i="6" a="1"/>
  <c r="AC73" i="6" s="1"/>
  <c r="AD73" i="6" s="1" a="1"/>
  <c r="AD73" i="6" s="1"/>
  <c r="AE73" i="6" s="1" a="1"/>
  <c r="AE73" i="6" s="1"/>
  <c r="U73" i="6" a="1"/>
  <c r="U73" i="6" s="1"/>
  <c r="M73" i="6" a="1"/>
  <c r="M73" i="6" s="1"/>
  <c r="J73" i="6" a="1"/>
  <c r="J73" i="6" s="1"/>
  <c r="I73" i="6" a="1"/>
  <c r="I73" i="6" s="1"/>
  <c r="D73" i="6" a="1"/>
  <c r="D73" i="6"/>
  <c r="C73" i="6" a="1"/>
  <c r="C73" i="6" s="1"/>
  <c r="AY73" i="6" s="1" a="1"/>
  <c r="AY73" i="6" s="1"/>
  <c r="BP72" i="6" a="1"/>
  <c r="BP72" i="6" s="1"/>
  <c r="BH72" i="6" a="1"/>
  <c r="BH72" i="6" s="1"/>
  <c r="AX72" i="6" a="1"/>
  <c r="AX72" i="6" s="1"/>
  <c r="E72" i="6" s="1" a="1"/>
  <c r="E72" i="6" s="1"/>
  <c r="AP72" i="6" a="1"/>
  <c r="AP72" i="6" s="1"/>
  <c r="AO72" i="6" a="1"/>
  <c r="AO72" i="6"/>
  <c r="AN72" i="6" a="1"/>
  <c r="AN72" i="6" s="1"/>
  <c r="M72" i="6" a="1"/>
  <c r="M72" i="6"/>
  <c r="J72" i="6" a="1"/>
  <c r="J72" i="6"/>
  <c r="I72" i="6" a="1"/>
  <c r="I72" i="6" s="1"/>
  <c r="D72" i="6" a="1"/>
  <c r="D72" i="6" s="1"/>
  <c r="AI72" i="6" s="1" a="1"/>
  <c r="AI72" i="6" s="1"/>
  <c r="AJ72" i="6" s="1" a="1"/>
  <c r="AJ72" i="6" s="1"/>
  <c r="BQ71" i="6" a="1"/>
  <c r="BQ71" i="6" s="1"/>
  <c r="BP71" i="6" a="1"/>
  <c r="BP71" i="6" s="1"/>
  <c r="BI71" i="6" a="1"/>
  <c r="BI71" i="6" s="1"/>
  <c r="AX71" i="6" a="1"/>
  <c r="AX71" i="6" s="1"/>
  <c r="E71" i="6" s="1" a="1"/>
  <c r="E71" i="6" s="1"/>
  <c r="AP71" i="6"/>
  <c r="AO71" i="6" a="1"/>
  <c r="AO71" i="6" s="1"/>
  <c r="AN71" i="6" a="1"/>
  <c r="AN71" i="6"/>
  <c r="AP71" i="6" s="1" a="1"/>
  <c r="M71" i="6" a="1"/>
  <c r="M71" i="6" s="1"/>
  <c r="J71" i="6" a="1"/>
  <c r="J71" i="6" s="1"/>
  <c r="I71" i="6" a="1"/>
  <c r="I71" i="6" s="1"/>
  <c r="D71" i="6" a="1"/>
  <c r="D71" i="6" s="1"/>
  <c r="BQ70" i="6" a="1"/>
  <c r="BQ70" i="6"/>
  <c r="BI70" i="6" a="1"/>
  <c r="BI70" i="6" s="1"/>
  <c r="AX70" i="6" a="1"/>
  <c r="AX70" i="6" s="1"/>
  <c r="AP70" i="6" a="1"/>
  <c r="AP70" i="6" s="1"/>
  <c r="AO70" i="6" a="1"/>
  <c r="AO70" i="6" s="1"/>
  <c r="AN70" i="6" a="1"/>
  <c r="AN70" i="6" s="1"/>
  <c r="AB70" i="6" a="1"/>
  <c r="AB70" i="6" s="1"/>
  <c r="T70" i="6" a="1"/>
  <c r="T70" i="6" s="1"/>
  <c r="M70" i="6" a="1"/>
  <c r="M70" i="6" s="1"/>
  <c r="J70" i="6" a="1"/>
  <c r="J70" i="6"/>
  <c r="I70" i="6" a="1"/>
  <c r="I70" i="6" s="1"/>
  <c r="E70" i="6" a="1"/>
  <c r="E70" i="6"/>
  <c r="D70" i="6" a="1"/>
  <c r="D70" i="6" s="1"/>
  <c r="BQ69" i="6" a="1"/>
  <c r="BQ69" i="6" s="1"/>
  <c r="BO69" i="6" a="1"/>
  <c r="BO69" i="6" s="1"/>
  <c r="BI69" i="6" a="1"/>
  <c r="BI69" i="6" s="1"/>
  <c r="AX69" i="6" a="1"/>
  <c r="AX69" i="6"/>
  <c r="AW69" i="6" a="1"/>
  <c r="AW69" i="6" s="1"/>
  <c r="AP69" i="6" a="1"/>
  <c r="AP69" i="6"/>
  <c r="AN69" i="6" a="1"/>
  <c r="AN69" i="6"/>
  <c r="AO69" i="6" s="1" a="1"/>
  <c r="AO69" i="6" s="1"/>
  <c r="AG69" i="6" a="1"/>
  <c r="AG69" i="6" s="1"/>
  <c r="AH69" i="6" s="1" a="1"/>
  <c r="AH69" i="6" s="1"/>
  <c r="AB69" i="6" a="1"/>
  <c r="AB69" i="6" s="1"/>
  <c r="M69" i="6" a="1"/>
  <c r="M69" i="6" s="1"/>
  <c r="J69" i="6" a="1"/>
  <c r="J69" i="6" s="1"/>
  <c r="I69" i="6" a="1"/>
  <c r="I69" i="6"/>
  <c r="E69" i="6" a="1"/>
  <c r="E69" i="6" s="1"/>
  <c r="D69" i="6" a="1"/>
  <c r="D69" i="6" s="1"/>
  <c r="BR68" i="6" a="1"/>
  <c r="BR68" i="6" s="1"/>
  <c r="BQ68" i="6" a="1"/>
  <c r="BQ68" i="6" s="1"/>
  <c r="BO68" i="6" a="1"/>
  <c r="BO68" i="6"/>
  <c r="BI68" i="6" a="1"/>
  <c r="BI68" i="6" s="1"/>
  <c r="AX68" i="6" a="1"/>
  <c r="AX68" i="6" s="1"/>
  <c r="AW68" i="6" a="1"/>
  <c r="AW68" i="6"/>
  <c r="AU68" i="6" a="1"/>
  <c r="AU68" i="6"/>
  <c r="AV68" i="6" s="1" a="1"/>
  <c r="AV68" i="6" s="1"/>
  <c r="AN68" i="6" a="1"/>
  <c r="AN68" i="6" s="1"/>
  <c r="AO68" i="6" s="1" a="1"/>
  <c r="AO68" i="6" s="1"/>
  <c r="AJ68" i="6" a="1"/>
  <c r="AJ68" i="6" s="1"/>
  <c r="AI68" i="6" a="1"/>
  <c r="AI68" i="6" s="1"/>
  <c r="AF68" i="6" a="1"/>
  <c r="AF68" i="6"/>
  <c r="AC68" i="6" a="1"/>
  <c r="AC68" i="6" s="1"/>
  <c r="AD68" i="6" s="1" a="1"/>
  <c r="AD68" i="6" s="1"/>
  <c r="AE68" i="6" s="1" a="1"/>
  <c r="AE68" i="6" s="1"/>
  <c r="AB68" i="6" a="1"/>
  <c r="AB68" i="6" s="1"/>
  <c r="X68" i="6" a="1"/>
  <c r="X68" i="6" s="1"/>
  <c r="W68" i="6" a="1"/>
  <c r="W68" i="6"/>
  <c r="U68" i="6" a="1"/>
  <c r="U68" i="6"/>
  <c r="T68" i="6" a="1"/>
  <c r="T68" i="6" s="1"/>
  <c r="M68" i="6" a="1"/>
  <c r="M68" i="6"/>
  <c r="L68" i="6" a="1"/>
  <c r="L68" i="6" s="1"/>
  <c r="J68" i="6" a="1"/>
  <c r="J68" i="6" s="1"/>
  <c r="I68" i="6" a="1"/>
  <c r="I68" i="6" s="1"/>
  <c r="E68" i="6" a="1"/>
  <c r="E68" i="6"/>
  <c r="D68" i="6" a="1"/>
  <c r="D68" i="6" s="1"/>
  <c r="AG68" i="6" s="1" a="1"/>
  <c r="AG68" i="6" s="1"/>
  <c r="AH68" i="6" s="1" a="1"/>
  <c r="AH68" i="6" s="1"/>
  <c r="C68" i="6" a="1"/>
  <c r="C68" i="6"/>
  <c r="I63" i="6" a="1"/>
  <c r="I63" i="6" s="1"/>
  <c r="I61" i="6" a="1"/>
  <c r="I61" i="6" s="1"/>
  <c r="AG60" i="6" a="1"/>
  <c r="AG60" i="6" s="1"/>
  <c r="AH60" i="6" s="1" a="1"/>
  <c r="AH60" i="6" s="1"/>
  <c r="AF60" i="6" a="1"/>
  <c r="AF60" i="6"/>
  <c r="AB60" i="6" a="1"/>
  <c r="AB60" i="6" s="1"/>
  <c r="AC60" i="6" s="1" a="1"/>
  <c r="AC60" i="6" s="1"/>
  <c r="X60" i="6"/>
  <c r="W60" i="6" a="1"/>
  <c r="W60" i="6" s="1"/>
  <c r="X60" i="6" s="1" a="1"/>
  <c r="T60" i="6" a="1"/>
  <c r="T60" i="6" s="1"/>
  <c r="I60" i="6" a="1"/>
  <c r="I60" i="6" s="1"/>
  <c r="AG59" i="6" a="1"/>
  <c r="AG59" i="6" s="1"/>
  <c r="AH59" i="6" s="1" a="1"/>
  <c r="AH59" i="6" s="1"/>
  <c r="AF59" i="6" a="1"/>
  <c r="AF59" i="6"/>
  <c r="AB59" i="6" a="1"/>
  <c r="AB59" i="6" s="1"/>
  <c r="AC59" i="6" s="1" a="1"/>
  <c r="AC59" i="6" s="1"/>
  <c r="W59" i="6" a="1"/>
  <c r="W59" i="6" s="1"/>
  <c r="X59" i="6" s="1" a="1"/>
  <c r="X59" i="6" s="1"/>
  <c r="T59" i="6" a="1"/>
  <c r="T59" i="6" s="1"/>
  <c r="V59" i="6" s="1" a="1"/>
  <c r="V59" i="6" s="1"/>
  <c r="L59" i="6" a="1"/>
  <c r="L59" i="6"/>
  <c r="E59" i="6" a="1"/>
  <c r="E59" i="6" s="1"/>
  <c r="AH58" i="6"/>
  <c r="AG58" i="6" a="1"/>
  <c r="AG58" i="6" s="1"/>
  <c r="AH58" i="6" s="1" a="1"/>
  <c r="AF58" i="6" a="1"/>
  <c r="AF58" i="6"/>
  <c r="AD58" i="6" a="1"/>
  <c r="AD58" i="6" s="1"/>
  <c r="AB58" i="6" a="1"/>
  <c r="AB58" i="6" s="1"/>
  <c r="AC58" i="6" s="1" a="1"/>
  <c r="AC58" i="6" s="1"/>
  <c r="W58" i="6" a="1"/>
  <c r="W58" i="6" s="1"/>
  <c r="X58" i="6" s="1" a="1"/>
  <c r="X58" i="6" s="1"/>
  <c r="T58" i="6" a="1"/>
  <c r="T58" i="6" s="1"/>
  <c r="V58" i="6" s="1" a="1"/>
  <c r="V58" i="6" s="1"/>
  <c r="L58" i="6" a="1"/>
  <c r="L58" i="6"/>
  <c r="E58" i="6" a="1"/>
  <c r="E58" i="6" s="1"/>
  <c r="AG57" i="6" a="1"/>
  <c r="AG57" i="6" s="1"/>
  <c r="AH57" i="6" s="1" a="1"/>
  <c r="AH57" i="6" s="1"/>
  <c r="AF57" i="6" a="1"/>
  <c r="AF57" i="6"/>
  <c r="AB57" i="6" a="1"/>
  <c r="AB57" i="6" s="1"/>
  <c r="AC57" i="6" s="1" a="1"/>
  <c r="AC57" i="6" s="1"/>
  <c r="W57" i="6" a="1"/>
  <c r="W57" i="6" s="1"/>
  <c r="X57" i="6" s="1" a="1"/>
  <c r="X57" i="6" s="1"/>
  <c r="T57" i="6" a="1"/>
  <c r="T57" i="6" s="1"/>
  <c r="V57" i="6" s="1" a="1"/>
  <c r="V57" i="6" s="1"/>
  <c r="L57" i="6" a="1"/>
  <c r="L57" i="6"/>
  <c r="E57" i="6" a="1"/>
  <c r="E57" i="6" s="1"/>
  <c r="AH56" i="6"/>
  <c r="AG56" i="6" a="1"/>
  <c r="AG56" i="6" s="1"/>
  <c r="AH56" i="6" s="1" a="1"/>
  <c r="AF56" i="6" a="1"/>
  <c r="AF56" i="6"/>
  <c r="AD56" i="6" a="1"/>
  <c r="AD56" i="6" s="1"/>
  <c r="AB56" i="6" a="1"/>
  <c r="AB56" i="6" s="1"/>
  <c r="AC56" i="6" s="1" a="1"/>
  <c r="AC56" i="6" s="1"/>
  <c r="W56" i="6" a="1"/>
  <c r="W56" i="6" s="1"/>
  <c r="X56" i="6" s="1" a="1"/>
  <c r="X56" i="6" s="1"/>
  <c r="T56" i="6" a="1"/>
  <c r="T56" i="6" s="1"/>
  <c r="V56" i="6" s="1" a="1"/>
  <c r="V56" i="6" s="1"/>
  <c r="L56" i="6" a="1"/>
  <c r="L56" i="6"/>
  <c r="E56" i="6" a="1"/>
  <c r="E56" i="6" s="1"/>
  <c r="AG55" i="6" a="1"/>
  <c r="AG55" i="6" s="1"/>
  <c r="AH55" i="6" s="1" a="1"/>
  <c r="AH55" i="6" s="1"/>
  <c r="AF55" i="6" a="1"/>
  <c r="AF55" i="6"/>
  <c r="AB55" i="6" a="1"/>
  <c r="AB55" i="6" s="1"/>
  <c r="AC55" i="6" s="1" a="1"/>
  <c r="AC55" i="6" s="1"/>
  <c r="W55" i="6" a="1"/>
  <c r="W55" i="6" s="1"/>
  <c r="X55" i="6" s="1" a="1"/>
  <c r="X55" i="6" s="1"/>
  <c r="T55" i="6" a="1"/>
  <c r="T55" i="6" s="1"/>
  <c r="V55" i="6" s="1" a="1"/>
  <c r="V55" i="6" s="1"/>
  <c r="L55" i="6" a="1"/>
  <c r="L55" i="6"/>
  <c r="E55" i="6" a="1"/>
  <c r="E55" i="6" s="1"/>
  <c r="AH54" i="6"/>
  <c r="AG54" i="6" a="1"/>
  <c r="AG54" i="6" s="1"/>
  <c r="AH54" i="6" s="1" a="1"/>
  <c r="AF54" i="6" a="1"/>
  <c r="AF54" i="6"/>
  <c r="AD54" i="6" a="1"/>
  <c r="AD54" i="6" s="1"/>
  <c r="AB54" i="6" a="1"/>
  <c r="AB54" i="6" s="1"/>
  <c r="AC54" i="6" s="1" a="1"/>
  <c r="AC54" i="6" s="1"/>
  <c r="W54" i="6" a="1"/>
  <c r="W54" i="6" s="1"/>
  <c r="X54" i="6" s="1" a="1"/>
  <c r="X54" i="6" s="1"/>
  <c r="T54" i="6" a="1"/>
  <c r="T54" i="6" s="1"/>
  <c r="V54" i="6" s="1" a="1"/>
  <c r="V54" i="6" s="1"/>
  <c r="L54" i="6" a="1"/>
  <c r="L54" i="6"/>
  <c r="E54" i="6" a="1"/>
  <c r="E54" i="6" s="1"/>
  <c r="AG53" i="6" a="1"/>
  <c r="AG53" i="6" s="1"/>
  <c r="AH53" i="6" s="1" a="1"/>
  <c r="AH53" i="6" s="1"/>
  <c r="AF53" i="6" a="1"/>
  <c r="AF53" i="6"/>
  <c r="AB53" i="6" a="1"/>
  <c r="AB53" i="6" s="1"/>
  <c r="AC53" i="6" s="1" a="1"/>
  <c r="AC53" i="6" s="1"/>
  <c r="W53" i="6" a="1"/>
  <c r="W53" i="6" s="1"/>
  <c r="X53" i="6" s="1" a="1"/>
  <c r="X53" i="6" s="1"/>
  <c r="T53" i="6" a="1"/>
  <c r="T53" i="6" s="1"/>
  <c r="V53" i="6" s="1" a="1"/>
  <c r="V53" i="6" s="1"/>
  <c r="L53" i="6" a="1"/>
  <c r="L53" i="6"/>
  <c r="E53" i="6" a="1"/>
  <c r="E53" i="6" s="1"/>
  <c r="AH52" i="6"/>
  <c r="AG52" i="6" a="1"/>
  <c r="AG52" i="6" s="1"/>
  <c r="AH52" i="6" s="1" a="1"/>
  <c r="AF52" i="6" a="1"/>
  <c r="AF52" i="6"/>
  <c r="AD52" i="6" a="1"/>
  <c r="AD52" i="6" s="1"/>
  <c r="AB52" i="6" a="1"/>
  <c r="AB52" i="6" s="1"/>
  <c r="AC52" i="6" s="1" a="1"/>
  <c r="AC52" i="6" s="1"/>
  <c r="W52" i="6" a="1"/>
  <c r="W52" i="6" s="1"/>
  <c r="X52" i="6" s="1" a="1"/>
  <c r="X52" i="6" s="1"/>
  <c r="T52" i="6" a="1"/>
  <c r="T52" i="6" s="1"/>
  <c r="V52" i="6" s="1" a="1"/>
  <c r="V52" i="6" s="1"/>
  <c r="L52" i="6" a="1"/>
  <c r="L52" i="6"/>
  <c r="E52" i="6" a="1"/>
  <c r="E52" i="6" s="1"/>
  <c r="AG51" i="6" a="1"/>
  <c r="AG51" i="6" s="1"/>
  <c r="AH51" i="6" s="1" a="1"/>
  <c r="AH51" i="6" s="1"/>
  <c r="AF51" i="6" a="1"/>
  <c r="AF51" i="6" s="1"/>
  <c r="AD51" i="6" a="1"/>
  <c r="AD51" i="6" s="1"/>
  <c r="AC51" i="6" a="1"/>
  <c r="AC51" i="6"/>
  <c r="AB51" i="6" a="1"/>
  <c r="AB51" i="6" s="1"/>
  <c r="W51" i="6" a="1"/>
  <c r="W51" i="6" s="1"/>
  <c r="X51" i="6" s="1" a="1"/>
  <c r="X51" i="6" s="1"/>
  <c r="T51" i="6" a="1"/>
  <c r="T51" i="6" s="1"/>
  <c r="V51" i="6" s="1" a="1"/>
  <c r="V51" i="6" s="1"/>
  <c r="L51" i="6" a="1"/>
  <c r="L51" i="6" s="1"/>
  <c r="E51" i="6" a="1"/>
  <c r="E51" i="6" s="1"/>
  <c r="AH50" i="6" a="1"/>
  <c r="AH50" i="6"/>
  <c r="AG50" i="6" a="1"/>
  <c r="AG50" i="6" s="1"/>
  <c r="AF50" i="6" a="1"/>
  <c r="AF50" i="6"/>
  <c r="AD50" i="6" a="1"/>
  <c r="AD50" i="6" s="1"/>
  <c r="AB50" i="6" a="1"/>
  <c r="AB50" i="6" s="1"/>
  <c r="AC50" i="6" s="1" a="1"/>
  <c r="AC50" i="6" s="1"/>
  <c r="X50" i="6" a="1"/>
  <c r="X50" i="6" s="1"/>
  <c r="W50" i="6" a="1"/>
  <c r="W50" i="6" s="1"/>
  <c r="V50" i="6" a="1"/>
  <c r="V50" i="6"/>
  <c r="T50" i="6" a="1"/>
  <c r="T50" i="6" s="1"/>
  <c r="L50" i="6" a="1"/>
  <c r="L50" i="6"/>
  <c r="E50" i="6" a="1"/>
  <c r="E50" i="6" s="1"/>
  <c r="AG49" i="6" a="1"/>
  <c r="AG49" i="6" s="1"/>
  <c r="AH49" i="6" s="1" a="1"/>
  <c r="AH49" i="6" s="1"/>
  <c r="AF49" i="6" a="1"/>
  <c r="AF49" i="6" s="1"/>
  <c r="AD49" i="6" a="1"/>
  <c r="AD49" i="6" s="1"/>
  <c r="AC49" i="6" a="1"/>
  <c r="AC49" i="6"/>
  <c r="AB49" i="6" a="1"/>
  <c r="AB49" i="6" s="1"/>
  <c r="W49" i="6" a="1"/>
  <c r="W49" i="6" s="1"/>
  <c r="X49" i="6" s="1" a="1"/>
  <c r="X49" i="6" s="1"/>
  <c r="T49" i="6" a="1"/>
  <c r="T49" i="6" s="1"/>
  <c r="V49" i="6" s="1" a="1"/>
  <c r="V49" i="6" s="1"/>
  <c r="L49" i="6" a="1"/>
  <c r="L49" i="6" s="1"/>
  <c r="E49" i="6" a="1"/>
  <c r="E49" i="6" s="1"/>
  <c r="AH48" i="6" a="1"/>
  <c r="AH48" i="6"/>
  <c r="AG48" i="6" a="1"/>
  <c r="AG48" i="6" s="1"/>
  <c r="AF48" i="6" a="1"/>
  <c r="AF48" i="6"/>
  <c r="AD48" i="6" a="1"/>
  <c r="AD48" i="6" s="1"/>
  <c r="AB48" i="6" a="1"/>
  <c r="AB48" i="6" s="1"/>
  <c r="AC48" i="6" s="1" a="1"/>
  <c r="AC48" i="6" s="1"/>
  <c r="X48" i="6" a="1"/>
  <c r="X48" i="6" s="1"/>
  <c r="W48" i="6" a="1"/>
  <c r="W48" i="6" s="1"/>
  <c r="V48" i="6" a="1"/>
  <c r="V48" i="6"/>
  <c r="T48" i="6" a="1"/>
  <c r="T48" i="6" s="1"/>
  <c r="L48" i="6" a="1"/>
  <c r="L48" i="6"/>
  <c r="E48" i="6" a="1"/>
  <c r="E48" i="6" s="1"/>
  <c r="AG47" i="6" a="1"/>
  <c r="AG47" i="6" s="1"/>
  <c r="AH47" i="6" s="1" a="1"/>
  <c r="AH47" i="6" s="1"/>
  <c r="AF47" i="6" a="1"/>
  <c r="AF47" i="6" s="1"/>
  <c r="AD47" i="6" a="1"/>
  <c r="AD47" i="6" s="1"/>
  <c r="AC47" i="6" a="1"/>
  <c r="AC47" i="6"/>
  <c r="AB47" i="6" a="1"/>
  <c r="AB47" i="6" s="1"/>
  <c r="W47" i="6" a="1"/>
  <c r="W47" i="6" s="1"/>
  <c r="X47" i="6" s="1" a="1"/>
  <c r="X47" i="6" s="1"/>
  <c r="T47" i="6" a="1"/>
  <c r="T47" i="6" s="1"/>
  <c r="V47" i="6" s="1" a="1"/>
  <c r="V47" i="6" s="1"/>
  <c r="L47" i="6" a="1"/>
  <c r="L47" i="6" s="1"/>
  <c r="E47" i="6" a="1"/>
  <c r="E47" i="6" s="1"/>
  <c r="AH46" i="6" a="1"/>
  <c r="AH46" i="6"/>
  <c r="AG46" i="6" a="1"/>
  <c r="AG46" i="6" s="1"/>
  <c r="AF46" i="6" a="1"/>
  <c r="AF46" i="6"/>
  <c r="AD46" i="6" a="1"/>
  <c r="AD46" i="6" s="1"/>
  <c r="AB46" i="6" a="1"/>
  <c r="AB46" i="6" s="1"/>
  <c r="AC46" i="6" s="1" a="1"/>
  <c r="AC46" i="6" s="1"/>
  <c r="X46" i="6" a="1"/>
  <c r="X46" i="6" s="1"/>
  <c r="W46" i="6" a="1"/>
  <c r="W46" i="6" s="1"/>
  <c r="V46" i="6" a="1"/>
  <c r="V46" i="6"/>
  <c r="T46" i="6" a="1"/>
  <c r="T46" i="6" s="1"/>
  <c r="L46" i="6" a="1"/>
  <c r="L46" i="6"/>
  <c r="E46" i="6" a="1"/>
  <c r="E46" i="6" s="1"/>
  <c r="AG45" i="6" a="1"/>
  <c r="AG45" i="6" s="1"/>
  <c r="AH45" i="6" s="1" a="1"/>
  <c r="AH45" i="6" s="1"/>
  <c r="AF45" i="6" a="1"/>
  <c r="AF45" i="6" s="1"/>
  <c r="AD45" i="6" a="1"/>
  <c r="AD45" i="6" s="1"/>
  <c r="AC45" i="6" a="1"/>
  <c r="AC45" i="6"/>
  <c r="AB45" i="6" a="1"/>
  <c r="AB45" i="6" s="1"/>
  <c r="W45" i="6" a="1"/>
  <c r="W45" i="6" s="1"/>
  <c r="X45" i="6" s="1" a="1"/>
  <c r="X45" i="6" s="1"/>
  <c r="T45" i="6" a="1"/>
  <c r="T45" i="6" s="1"/>
  <c r="V45" i="6" s="1" a="1"/>
  <c r="V45" i="6" s="1"/>
  <c r="L45" i="6" a="1"/>
  <c r="L45" i="6" s="1"/>
  <c r="E45" i="6" a="1"/>
  <c r="E45" i="6" s="1"/>
  <c r="AH44" i="6" a="1"/>
  <c r="AH44" i="6"/>
  <c r="AG44" i="6" a="1"/>
  <c r="AG44" i="6" s="1"/>
  <c r="AF44" i="6" a="1"/>
  <c r="AF44" i="6"/>
  <c r="AD44" i="6" a="1"/>
  <c r="AD44" i="6" s="1"/>
  <c r="AB44" i="6" a="1"/>
  <c r="AB44" i="6" s="1"/>
  <c r="AC44" i="6" s="1" a="1"/>
  <c r="AC44" i="6" s="1"/>
  <c r="X44" i="6" a="1"/>
  <c r="X44" i="6" s="1"/>
  <c r="W44" i="6" a="1"/>
  <c r="W44" i="6" s="1"/>
  <c r="V44" i="6" a="1"/>
  <c r="V44" i="6"/>
  <c r="T44" i="6" a="1"/>
  <c r="T44" i="6" s="1"/>
  <c r="L44" i="6" a="1"/>
  <c r="L44" i="6"/>
  <c r="E44" i="6" a="1"/>
  <c r="E44" i="6" s="1"/>
  <c r="AG43" i="6" a="1"/>
  <c r="AG43" i="6" s="1"/>
  <c r="AH43" i="6" s="1" a="1"/>
  <c r="AH43" i="6" s="1"/>
  <c r="AF43" i="6" a="1"/>
  <c r="AF43" i="6" s="1"/>
  <c r="AD43" i="6" a="1"/>
  <c r="AD43" i="6" s="1"/>
  <c r="AC43" i="6" a="1"/>
  <c r="AC43" i="6"/>
  <c r="AB43" i="6" a="1"/>
  <c r="AB43" i="6" s="1"/>
  <c r="W43" i="6" a="1"/>
  <c r="W43" i="6" s="1"/>
  <c r="X43" i="6" s="1" a="1"/>
  <c r="X43" i="6" s="1"/>
  <c r="T43" i="6" a="1"/>
  <c r="T43" i="6" s="1"/>
  <c r="V43" i="6" s="1" a="1"/>
  <c r="V43" i="6" s="1"/>
  <c r="L43" i="6" a="1"/>
  <c r="L43" i="6" s="1"/>
  <c r="E43" i="6" a="1"/>
  <c r="E43" i="6" s="1"/>
  <c r="AH42" i="6" a="1"/>
  <c r="AH42" i="6"/>
  <c r="AG42" i="6" a="1"/>
  <c r="AG42" i="6" s="1"/>
  <c r="AF42" i="6" a="1"/>
  <c r="AF42" i="6"/>
  <c r="AD42" i="6" a="1"/>
  <c r="AD42" i="6" s="1"/>
  <c r="AB42" i="6" a="1"/>
  <c r="AB42" i="6" s="1"/>
  <c r="AC42" i="6" s="1" a="1"/>
  <c r="AC42" i="6" s="1"/>
  <c r="X42" i="6" a="1"/>
  <c r="X42" i="6" s="1"/>
  <c r="W42" i="6" a="1"/>
  <c r="W42" i="6" s="1"/>
  <c r="V42" i="6" a="1"/>
  <c r="V42" i="6"/>
  <c r="T42" i="6" a="1"/>
  <c r="T42" i="6" s="1"/>
  <c r="L42" i="6" a="1"/>
  <c r="L42" i="6"/>
  <c r="E42" i="6" a="1"/>
  <c r="E42" i="6" s="1"/>
  <c r="AG41" i="6" a="1"/>
  <c r="AG41" i="6" s="1"/>
  <c r="AH41" i="6" s="1" a="1"/>
  <c r="AH41" i="6" s="1"/>
  <c r="AF41" i="6" a="1"/>
  <c r="AF41" i="6" s="1"/>
  <c r="AD41" i="6" a="1"/>
  <c r="AD41" i="6" s="1"/>
  <c r="AC41" i="6" a="1"/>
  <c r="AC41" i="6"/>
  <c r="AB41" i="6" a="1"/>
  <c r="AB41" i="6" s="1"/>
  <c r="W41" i="6" a="1"/>
  <c r="W41" i="6" s="1"/>
  <c r="X41" i="6" s="1" a="1"/>
  <c r="X41" i="6" s="1"/>
  <c r="T41" i="6" a="1"/>
  <c r="T41" i="6" s="1"/>
  <c r="V41" i="6" s="1" a="1"/>
  <c r="V41" i="6" s="1"/>
  <c r="L41" i="6" a="1"/>
  <c r="L41" i="6" s="1"/>
  <c r="E41" i="6" a="1"/>
  <c r="E41" i="6" s="1"/>
  <c r="AH40" i="6" a="1"/>
  <c r="AH40" i="6"/>
  <c r="AG40" i="6" a="1"/>
  <c r="AG40" i="6" s="1"/>
  <c r="AF40" i="6" a="1"/>
  <c r="AF40" i="6"/>
  <c r="AD40" i="6" a="1"/>
  <c r="AD40" i="6" s="1"/>
  <c r="AB40" i="6" a="1"/>
  <c r="AB40" i="6" s="1"/>
  <c r="AC40" i="6" s="1" a="1"/>
  <c r="AC40" i="6" s="1"/>
  <c r="X40" i="6" a="1"/>
  <c r="X40" i="6" s="1"/>
  <c r="W40" i="6" a="1"/>
  <c r="W40" i="6" s="1"/>
  <c r="V40" i="6" a="1"/>
  <c r="V40" i="6"/>
  <c r="T40" i="6" a="1"/>
  <c r="T40" i="6" s="1"/>
  <c r="E40" i="6" a="1"/>
  <c r="E40" i="6" s="1"/>
  <c r="K32" i="6" a="1"/>
  <c r="K32" i="6" s="1"/>
  <c r="J32" i="6" a="1"/>
  <c r="J32" i="6" s="1"/>
  <c r="I32" i="6" a="1"/>
  <c r="I32" i="6"/>
  <c r="I33" i="6" s="1" a="1"/>
  <c r="I33" i="6" s="1"/>
  <c r="O33" i="6" s="1" a="1"/>
  <c r="O33" i="6" s="1"/>
  <c r="AI31" i="6" a="1"/>
  <c r="AI31" i="6" s="1"/>
  <c r="AB31" i="6" a="1"/>
  <c r="AB31" i="6"/>
  <c r="AB88" i="6" s="1" a="1"/>
  <c r="AB88" i="6" s="1"/>
  <c r="W31" i="6" a="1"/>
  <c r="W31" i="6"/>
  <c r="W88" i="6" s="1" a="1"/>
  <c r="W88" i="6" s="1"/>
  <c r="V31" i="6" a="1"/>
  <c r="V31" i="6" s="1"/>
  <c r="V88" i="6" s="1" a="1"/>
  <c r="V88" i="6" s="1"/>
  <c r="T31" i="6" a="1"/>
  <c r="T31" i="6"/>
  <c r="J31" i="6" a="1"/>
  <c r="J31" i="6"/>
  <c r="AI30" i="6" a="1"/>
  <c r="AI30" i="6"/>
  <c r="AH30" i="6" a="1"/>
  <c r="AH30" i="6" s="1"/>
  <c r="AG30" i="6" a="1"/>
  <c r="AG30" i="6"/>
  <c r="AF30" i="6" a="1"/>
  <c r="AF30" i="6" s="1"/>
  <c r="AE30" i="6" a="1"/>
  <c r="AE30" i="6" s="1"/>
  <c r="AD30" i="6" a="1"/>
  <c r="AD30" i="6" s="1"/>
  <c r="AC30" i="6" a="1"/>
  <c r="AC30" i="6"/>
  <c r="AB30" i="6" a="1"/>
  <c r="AB30" i="6" s="1"/>
  <c r="W30" i="6" a="1"/>
  <c r="W30" i="6" s="1"/>
  <c r="X30" i="6" s="1" a="1"/>
  <c r="X30" i="6" s="1"/>
  <c r="T30" i="6" a="1"/>
  <c r="T30" i="6" s="1"/>
  <c r="V30" i="6" s="1" a="1"/>
  <c r="V30" i="6" s="1"/>
  <c r="N30" i="6" a="1"/>
  <c r="N30" i="6" s="1"/>
  <c r="M30" i="6" a="1"/>
  <c r="M30" i="6" s="1"/>
  <c r="L30" i="6" a="1"/>
  <c r="L30" i="6"/>
  <c r="AI29" i="6" a="1"/>
  <c r="AI29" i="6" s="1"/>
  <c r="AG29" i="6" a="1"/>
  <c r="AG29" i="6" s="1"/>
  <c r="AF29" i="6" a="1"/>
  <c r="AF29" i="6"/>
  <c r="AE29" i="6" a="1"/>
  <c r="AE29" i="6" s="1"/>
  <c r="AB29" i="6" a="1"/>
  <c r="AB29" i="6"/>
  <c r="AC29" i="6" s="1" a="1"/>
  <c r="AC29" i="6" s="1"/>
  <c r="W29" i="6" a="1"/>
  <c r="W29" i="6"/>
  <c r="X29" i="6" s="1" a="1"/>
  <c r="X29" i="6" s="1"/>
  <c r="V29" i="6" a="1"/>
  <c r="V29" i="6" s="1"/>
  <c r="T29" i="6" a="1"/>
  <c r="T29" i="6"/>
  <c r="AH29" i="6" s="1" a="1"/>
  <c r="AH29" i="6" s="1"/>
  <c r="N29" i="6" a="1"/>
  <c r="N29" i="6" s="1"/>
  <c r="M29" i="6" a="1"/>
  <c r="M29" i="6" s="1"/>
  <c r="L29" i="6" a="1"/>
  <c r="L29" i="6" s="1"/>
  <c r="AI28" i="6" a="1"/>
  <c r="AI28" i="6"/>
  <c r="AG28" i="6" a="1"/>
  <c r="AG28" i="6"/>
  <c r="AF28" i="6" a="1"/>
  <c r="AF28" i="6" s="1"/>
  <c r="AE28" i="6" a="1"/>
  <c r="AE28" i="6"/>
  <c r="AD28" i="6" a="1"/>
  <c r="AD28" i="6" s="1"/>
  <c r="AC28" i="6" a="1"/>
  <c r="AC28" i="6" s="1"/>
  <c r="AB28" i="6" a="1"/>
  <c r="AB28" i="6" s="1"/>
  <c r="X28" i="6" a="1"/>
  <c r="X28" i="6"/>
  <c r="W28" i="6" a="1"/>
  <c r="W28" i="6" s="1"/>
  <c r="T28" i="6" a="1"/>
  <c r="T28" i="6" s="1"/>
  <c r="AH28" i="6" s="1" a="1"/>
  <c r="AH28" i="6" s="1"/>
  <c r="N28" i="6" a="1"/>
  <c r="N28" i="6"/>
  <c r="M28" i="6" a="1"/>
  <c r="M28" i="6" s="1"/>
  <c r="L28" i="6" a="1"/>
  <c r="L28" i="6" s="1"/>
  <c r="AI27" i="6" a="1"/>
  <c r="AI27" i="6" s="1"/>
  <c r="AG27" i="6" a="1"/>
  <c r="AG27" i="6" s="1"/>
  <c r="AF27" i="6" a="1"/>
  <c r="AF27" i="6"/>
  <c r="AE27" i="6" a="1"/>
  <c r="AE27" i="6" s="1"/>
  <c r="AB27" i="6" a="1"/>
  <c r="AB27" i="6" s="1"/>
  <c r="W27" i="6" a="1"/>
  <c r="W27" i="6"/>
  <c r="X27" i="6" s="1" a="1"/>
  <c r="X27" i="6" s="1"/>
  <c r="T27" i="6" a="1"/>
  <c r="T27" i="6"/>
  <c r="V27" i="6" s="1" a="1"/>
  <c r="V27" i="6" s="1"/>
  <c r="N27" i="6" a="1"/>
  <c r="N27" i="6" s="1"/>
  <c r="M27" i="6" a="1"/>
  <c r="M27" i="6"/>
  <c r="L27" i="6" a="1"/>
  <c r="L27" i="6" s="1"/>
  <c r="AI26" i="6" a="1"/>
  <c r="AI26" i="6" s="1"/>
  <c r="AH26" i="6" a="1"/>
  <c r="AH26" i="6" s="1"/>
  <c r="AG26" i="6" a="1"/>
  <c r="AG26" i="6"/>
  <c r="AF26" i="6" a="1"/>
  <c r="AF26" i="6" s="1"/>
  <c r="AE26" i="6" a="1"/>
  <c r="AE26" i="6"/>
  <c r="AD26" i="6" a="1"/>
  <c r="AD26" i="6" s="1"/>
  <c r="AB26" i="6" a="1"/>
  <c r="AB26" i="6" s="1"/>
  <c r="AC26" i="6" s="1" a="1"/>
  <c r="AC26" i="6" s="1"/>
  <c r="X26" i="6" a="1"/>
  <c r="X26" i="6" s="1"/>
  <c r="W26" i="6" a="1"/>
  <c r="W26" i="6" s="1"/>
  <c r="V26" i="6" a="1"/>
  <c r="V26" i="6"/>
  <c r="T26" i="6" a="1"/>
  <c r="T26" i="6" s="1"/>
  <c r="N26" i="6" a="1"/>
  <c r="N26" i="6"/>
  <c r="M26" i="6" a="1"/>
  <c r="M26" i="6" s="1"/>
  <c r="L26" i="6" a="1"/>
  <c r="L26" i="6"/>
  <c r="AI25" i="6" a="1"/>
  <c r="AI25" i="6" s="1"/>
  <c r="AG25" i="6" a="1"/>
  <c r="AG25" i="6" s="1"/>
  <c r="AF25" i="6" a="1"/>
  <c r="AF25" i="6"/>
  <c r="AE25" i="6" a="1"/>
  <c r="AE25" i="6" s="1"/>
  <c r="AC25" i="6" a="1"/>
  <c r="AC25" i="6" s="1"/>
  <c r="AB25" i="6" a="1"/>
  <c r="AB25" i="6"/>
  <c r="AD25" i="6" s="1" a="1"/>
  <c r="AD25" i="6" s="1"/>
  <c r="W25" i="6" a="1"/>
  <c r="W25" i="6" s="1"/>
  <c r="X25" i="6" s="1" a="1"/>
  <c r="X25" i="6" s="1"/>
  <c r="T25" i="6" a="1"/>
  <c r="T25" i="6"/>
  <c r="V25" i="6" s="1" a="1"/>
  <c r="V25" i="6" s="1"/>
  <c r="N25" i="6" a="1"/>
  <c r="N25" i="6" s="1"/>
  <c r="M25" i="6" a="1"/>
  <c r="M25" i="6"/>
  <c r="L25" i="6" a="1"/>
  <c r="L25" i="6" s="1"/>
  <c r="AI24" i="6" a="1"/>
  <c r="AI24" i="6"/>
  <c r="AH24" i="6" a="1"/>
  <c r="AH24" i="6" s="1"/>
  <c r="AG24" i="6" a="1"/>
  <c r="AG24" i="6" s="1"/>
  <c r="AF24" i="6" a="1"/>
  <c r="AF24" i="6" s="1"/>
  <c r="AE24" i="6" a="1"/>
  <c r="AE24" i="6"/>
  <c r="AB24" i="6" a="1"/>
  <c r="AB24" i="6" s="1"/>
  <c r="AD24" i="6" s="1" a="1"/>
  <c r="AD24" i="6" s="1"/>
  <c r="W24" i="6" a="1"/>
  <c r="W24" i="6" s="1"/>
  <c r="X24" i="6" s="1" a="1"/>
  <c r="X24" i="6" s="1"/>
  <c r="V24" i="6" a="1"/>
  <c r="V24" i="6" s="1"/>
  <c r="T24" i="6" a="1"/>
  <c r="T24" i="6" s="1"/>
  <c r="N24" i="6" a="1"/>
  <c r="N24" i="6"/>
  <c r="M24" i="6" a="1"/>
  <c r="M24" i="6" s="1"/>
  <c r="L24" i="6" a="1"/>
  <c r="L24" i="6"/>
  <c r="AI23" i="6" a="1"/>
  <c r="AI23" i="6" s="1"/>
  <c r="AG23" i="6" a="1"/>
  <c r="AG23" i="6" s="1"/>
  <c r="AF23" i="6" a="1"/>
  <c r="AF23" i="6" s="1"/>
  <c r="AE23" i="6" a="1"/>
  <c r="AE23" i="6" s="1"/>
  <c r="AB23" i="6" a="1"/>
  <c r="AB23" i="6"/>
  <c r="AC23" i="6" s="1" a="1"/>
  <c r="AC23" i="6" s="1"/>
  <c r="X23" i="6" a="1"/>
  <c r="X23" i="6" s="1"/>
  <c r="W23" i="6" a="1"/>
  <c r="W23" i="6"/>
  <c r="T23" i="6" a="1"/>
  <c r="T23" i="6" s="1"/>
  <c r="N23" i="6" a="1"/>
  <c r="N23" i="6" s="1"/>
  <c r="M23" i="6" a="1"/>
  <c r="M23" i="6"/>
  <c r="L23" i="6" a="1"/>
  <c r="L23" i="6" s="1"/>
  <c r="AI22" i="6" a="1"/>
  <c r="AI22" i="6"/>
  <c r="AH22" i="6" a="1"/>
  <c r="AH22" i="6" s="1"/>
  <c r="AG22" i="6" a="1"/>
  <c r="AG22" i="6"/>
  <c r="AF22" i="6" a="1"/>
  <c r="AF22" i="6" s="1"/>
  <c r="AE22" i="6" a="1"/>
  <c r="AE22" i="6" s="1"/>
  <c r="AD22" i="6" a="1"/>
  <c r="AD22" i="6" s="1"/>
  <c r="AC22" i="6" a="1"/>
  <c r="AC22" i="6"/>
  <c r="AB22" i="6" a="1"/>
  <c r="AB22" i="6" s="1"/>
  <c r="W22" i="6" a="1"/>
  <c r="W22" i="6" s="1"/>
  <c r="X22" i="6" s="1" a="1"/>
  <c r="X22" i="6" s="1"/>
  <c r="T22" i="6" a="1"/>
  <c r="T22" i="6" s="1"/>
  <c r="V22" i="6" s="1" a="1"/>
  <c r="V22" i="6" s="1"/>
  <c r="N22" i="6" a="1"/>
  <c r="N22" i="6" s="1"/>
  <c r="M22" i="6" a="1"/>
  <c r="M22" i="6" s="1"/>
  <c r="L22" i="6" a="1"/>
  <c r="L22" i="6"/>
  <c r="AI21" i="6" a="1"/>
  <c r="AI21" i="6" s="1"/>
  <c r="AG21" i="6" a="1"/>
  <c r="AG21" i="6" s="1"/>
  <c r="AF21" i="6" a="1"/>
  <c r="AF21" i="6"/>
  <c r="AE21" i="6" a="1"/>
  <c r="AE21" i="6" s="1"/>
  <c r="AB21" i="6" a="1"/>
  <c r="AB21" i="6"/>
  <c r="AD21" i="6" s="1" a="1"/>
  <c r="AD21" i="6" s="1"/>
  <c r="W21" i="6" a="1"/>
  <c r="W21" i="6"/>
  <c r="X21" i="6" s="1" a="1"/>
  <c r="X21" i="6" s="1"/>
  <c r="V21" i="6" a="1"/>
  <c r="V21" i="6" s="1"/>
  <c r="T21" i="6" a="1"/>
  <c r="T21" i="6"/>
  <c r="AH21" i="6" s="1" a="1"/>
  <c r="AH21" i="6" s="1"/>
  <c r="N21" i="6" a="1"/>
  <c r="N21" i="6" s="1"/>
  <c r="M21" i="6" a="1"/>
  <c r="M21" i="6" s="1"/>
  <c r="L21" i="6" a="1"/>
  <c r="L21" i="6" s="1"/>
  <c r="AI20" i="6" a="1"/>
  <c r="AI20" i="6"/>
  <c r="AG20" i="6" a="1"/>
  <c r="AG20" i="6"/>
  <c r="AF20" i="6" a="1"/>
  <c r="AF20" i="6" s="1"/>
  <c r="AE20" i="6" a="1"/>
  <c r="AE20" i="6"/>
  <c r="AD20" i="6" a="1"/>
  <c r="AD20" i="6" s="1"/>
  <c r="AC20" i="6" a="1"/>
  <c r="AC20" i="6" s="1"/>
  <c r="AB20" i="6" a="1"/>
  <c r="AB20" i="6" s="1"/>
  <c r="X20" i="6" a="1"/>
  <c r="X20" i="6"/>
  <c r="W20" i="6" a="1"/>
  <c r="W20" i="6" s="1"/>
  <c r="T20" i="6" a="1"/>
  <c r="T20" i="6" s="1"/>
  <c r="AH20" i="6" s="1" a="1"/>
  <c r="AH20" i="6" s="1"/>
  <c r="N20" i="6" a="1"/>
  <c r="N20" i="6"/>
  <c r="M20" i="6" a="1"/>
  <c r="M20" i="6" s="1"/>
  <c r="L20" i="6" a="1"/>
  <c r="L20" i="6" s="1"/>
  <c r="AI19" i="6" a="1"/>
  <c r="AI19" i="6" s="1"/>
  <c r="AG19" i="6" a="1"/>
  <c r="AG19" i="6" s="1"/>
  <c r="AF19" i="6" a="1"/>
  <c r="AF19" i="6"/>
  <c r="AE19" i="6" a="1"/>
  <c r="AE19" i="6" s="1"/>
  <c r="AB19" i="6" a="1"/>
  <c r="AB19" i="6" s="1"/>
  <c r="W19" i="6" a="1"/>
  <c r="W19" i="6"/>
  <c r="X19" i="6" s="1" a="1"/>
  <c r="X19" i="6" s="1"/>
  <c r="T19" i="6" a="1"/>
  <c r="T19" i="6"/>
  <c r="V19" i="6" s="1" a="1"/>
  <c r="V19" i="6" s="1"/>
  <c r="N19" i="6" a="1"/>
  <c r="N19" i="6" s="1"/>
  <c r="M19" i="6" a="1"/>
  <c r="M19" i="6"/>
  <c r="L19" i="6" a="1"/>
  <c r="L19" i="6" s="1"/>
  <c r="AI18" i="6" a="1"/>
  <c r="AI18" i="6" s="1"/>
  <c r="AH18" i="6" a="1"/>
  <c r="AH18" i="6" s="1"/>
  <c r="AG18" i="6" a="1"/>
  <c r="AG18" i="6"/>
  <c r="AF18" i="6" a="1"/>
  <c r="AF18" i="6" s="1"/>
  <c r="AE18" i="6" a="1"/>
  <c r="AE18" i="6"/>
  <c r="AD18" i="6" a="1"/>
  <c r="AD18" i="6" s="1"/>
  <c r="AB18" i="6" a="1"/>
  <c r="AB18" i="6" s="1"/>
  <c r="AC18" i="6" s="1" a="1"/>
  <c r="AC18" i="6" s="1"/>
  <c r="X18" i="6" a="1"/>
  <c r="X18" i="6" s="1"/>
  <c r="W18" i="6" a="1"/>
  <c r="W18" i="6" s="1"/>
  <c r="V18" i="6" a="1"/>
  <c r="V18" i="6"/>
  <c r="T18" i="6" a="1"/>
  <c r="T18" i="6" s="1"/>
  <c r="N18" i="6" a="1"/>
  <c r="N18" i="6"/>
  <c r="M18" i="6" a="1"/>
  <c r="M18" i="6" s="1"/>
  <c r="L18" i="6" a="1"/>
  <c r="L18" i="6"/>
  <c r="AI17" i="6" a="1"/>
  <c r="AI17" i="6" s="1"/>
  <c r="AG17" i="6" a="1"/>
  <c r="AG17" i="6" s="1"/>
  <c r="AF17" i="6" a="1"/>
  <c r="AF17" i="6"/>
  <c r="AE17" i="6" a="1"/>
  <c r="AE17" i="6" s="1"/>
  <c r="AC17" i="6" a="1"/>
  <c r="AC17" i="6" s="1"/>
  <c r="AB17" i="6" a="1"/>
  <c r="AB17" i="6"/>
  <c r="AD17" i="6" s="1" a="1"/>
  <c r="AD17" i="6" s="1"/>
  <c r="W17" i="6" a="1"/>
  <c r="W17" i="6" s="1"/>
  <c r="X17" i="6" s="1" a="1"/>
  <c r="X17" i="6" s="1"/>
  <c r="T17" i="6" a="1"/>
  <c r="T17" i="6"/>
  <c r="AH17" i="6" s="1" a="1"/>
  <c r="AH17" i="6" s="1"/>
  <c r="N17" i="6" a="1"/>
  <c r="N17" i="6" s="1"/>
  <c r="M17" i="6" a="1"/>
  <c r="M17" i="6"/>
  <c r="L17" i="6" a="1"/>
  <c r="L17" i="6" s="1"/>
  <c r="AI16" i="6" a="1"/>
  <c r="AI16" i="6"/>
  <c r="AH16" i="6" a="1"/>
  <c r="AH16" i="6" s="1"/>
  <c r="AG16" i="6" a="1"/>
  <c r="AG16" i="6" s="1"/>
  <c r="AF16" i="6" a="1"/>
  <c r="AF16" i="6" s="1"/>
  <c r="AE16" i="6" a="1"/>
  <c r="AE16" i="6"/>
  <c r="AB16" i="6" a="1"/>
  <c r="AB16" i="6" s="1"/>
  <c r="AD16" i="6" s="1" a="1"/>
  <c r="AD16" i="6" s="1"/>
  <c r="W16" i="6" a="1"/>
  <c r="W16" i="6" s="1"/>
  <c r="X16" i="6" s="1" a="1"/>
  <c r="X16" i="6" s="1"/>
  <c r="V16" i="6" a="1"/>
  <c r="V16" i="6" s="1"/>
  <c r="T16" i="6" a="1"/>
  <c r="T16" i="6" s="1"/>
  <c r="N16" i="6" a="1"/>
  <c r="N16" i="6"/>
  <c r="M16" i="6" a="1"/>
  <c r="M16" i="6" s="1"/>
  <c r="L16" i="6" a="1"/>
  <c r="L16" i="6"/>
  <c r="AI15" i="6" a="1"/>
  <c r="AI15" i="6" s="1"/>
  <c r="AG15" i="6" a="1"/>
  <c r="AG15" i="6" s="1"/>
  <c r="AF15" i="6" a="1"/>
  <c r="AF15" i="6" s="1"/>
  <c r="AE15" i="6" a="1"/>
  <c r="AE15" i="6" s="1"/>
  <c r="AB15" i="6" a="1"/>
  <c r="AB15" i="6"/>
  <c r="AC15" i="6" s="1" a="1"/>
  <c r="AC15" i="6" s="1"/>
  <c r="X15" i="6" a="1"/>
  <c r="X15" i="6" s="1"/>
  <c r="W15" i="6" a="1"/>
  <c r="W15" i="6"/>
  <c r="T15" i="6" a="1"/>
  <c r="T15" i="6" s="1"/>
  <c r="N15" i="6" a="1"/>
  <c r="N15" i="6" s="1"/>
  <c r="M15" i="6" a="1"/>
  <c r="M15" i="6"/>
  <c r="L15" i="6" a="1"/>
  <c r="L15" i="6" s="1"/>
  <c r="AI14" i="6" a="1"/>
  <c r="AI14" i="6"/>
  <c r="AH14" i="6" a="1"/>
  <c r="AH14" i="6" s="1"/>
  <c r="AG14" i="6" a="1"/>
  <c r="AG14" i="6"/>
  <c r="AF14" i="6" a="1"/>
  <c r="AF14" i="6" s="1"/>
  <c r="AE14" i="6" a="1"/>
  <c r="AE14" i="6" s="1"/>
  <c r="AD14" i="6" a="1"/>
  <c r="AD14" i="6" s="1"/>
  <c r="AC14" i="6" a="1"/>
  <c r="AC14" i="6"/>
  <c r="AB14" i="6" a="1"/>
  <c r="AB14" i="6" s="1"/>
  <c r="W14" i="6" a="1"/>
  <c r="W14" i="6" s="1"/>
  <c r="X14" i="6" s="1" a="1"/>
  <c r="X14" i="6" s="1"/>
  <c r="T14" i="6" a="1"/>
  <c r="T14" i="6" s="1"/>
  <c r="V14" i="6" s="1" a="1"/>
  <c r="V14" i="6" s="1"/>
  <c r="N14" i="6" a="1"/>
  <c r="N14" i="6" s="1"/>
  <c r="M14" i="6" a="1"/>
  <c r="M14" i="6" s="1"/>
  <c r="L14" i="6" a="1"/>
  <c r="L14" i="6"/>
  <c r="AI13" i="6" a="1"/>
  <c r="AI13" i="6" s="1"/>
  <c r="AG13" i="6" a="1"/>
  <c r="AG13" i="6" s="1"/>
  <c r="AF13" i="6" a="1"/>
  <c r="AF13" i="6"/>
  <c r="AE13" i="6" a="1"/>
  <c r="AE13" i="6" s="1"/>
  <c r="AB13" i="6" a="1"/>
  <c r="AB13" i="6"/>
  <c r="AD13" i="6" s="1" a="1"/>
  <c r="AD13" i="6" s="1"/>
  <c r="W13" i="6" a="1"/>
  <c r="W13" i="6"/>
  <c r="X13" i="6" s="1" a="1"/>
  <c r="X13" i="6" s="1"/>
  <c r="V13" i="6" a="1"/>
  <c r="V13" i="6" s="1"/>
  <c r="T13" i="6" a="1"/>
  <c r="T13" i="6"/>
  <c r="AH13" i="6" s="1" a="1"/>
  <c r="AH13" i="6" s="1"/>
  <c r="N13" i="6" a="1"/>
  <c r="N13" i="6" s="1"/>
  <c r="M13" i="6" a="1"/>
  <c r="M13" i="6" s="1"/>
  <c r="L13" i="6" a="1"/>
  <c r="L13" i="6" s="1"/>
  <c r="AI12" i="6" a="1"/>
  <c r="AI12" i="6"/>
  <c r="AG12" i="6" a="1"/>
  <c r="AG12" i="6"/>
  <c r="AF12" i="6" a="1"/>
  <c r="AF12" i="6" s="1"/>
  <c r="AE12" i="6" a="1"/>
  <c r="AE12" i="6"/>
  <c r="AD12" i="6" a="1"/>
  <c r="AD12" i="6" s="1"/>
  <c r="AC12" i="6" a="1"/>
  <c r="AC12" i="6" s="1"/>
  <c r="AB12" i="6" a="1"/>
  <c r="AB12" i="6" s="1"/>
  <c r="X12" i="6" a="1"/>
  <c r="X12" i="6"/>
  <c r="W12" i="6" a="1"/>
  <c r="W12" i="6" s="1"/>
  <c r="T12" i="6" a="1"/>
  <c r="T12" i="6" s="1"/>
  <c r="AH12" i="6" s="1" a="1"/>
  <c r="AH12" i="6" s="1"/>
  <c r="N12" i="6" a="1"/>
  <c r="N12" i="6"/>
  <c r="M12" i="6" a="1"/>
  <c r="M12" i="6" s="1"/>
  <c r="L12" i="6" a="1"/>
  <c r="L12" i="6" s="1"/>
  <c r="AI11" i="6" a="1"/>
  <c r="AI11" i="6" s="1"/>
  <c r="AB11" i="6" a="1"/>
  <c r="AB11" i="6" s="1"/>
  <c r="W11" i="6" a="1"/>
  <c r="W11" i="6"/>
  <c r="X11" i="6" s="1" a="1"/>
  <c r="X11" i="6" s="1"/>
  <c r="T11" i="6" a="1"/>
  <c r="T11" i="6"/>
  <c r="M11" i="6" a="1"/>
  <c r="M11" i="6"/>
  <c r="C2" i="6" a="1"/>
  <c r="C2" i="6" s="1"/>
  <c r="C47" i="5" a="1"/>
  <c r="C47" i="5" s="1"/>
  <c r="C45" i="5" a="1"/>
  <c r="C45" i="5" s="1"/>
  <c r="C43" i="5" a="1"/>
  <c r="C43" i="5" s="1"/>
  <c r="C41" i="5" a="1"/>
  <c r="C41" i="5"/>
  <c r="C39" i="5" a="1"/>
  <c r="C39" i="5" s="1"/>
  <c r="C37" i="5" a="1"/>
  <c r="C37" i="5"/>
  <c r="C35" i="5" a="1"/>
  <c r="C35" i="5" s="1"/>
  <c r="C33" i="5" a="1"/>
  <c r="C33" i="5"/>
  <c r="C31" i="5" a="1"/>
  <c r="C31" i="5" s="1"/>
  <c r="C29" i="5" a="1"/>
  <c r="C29" i="5" s="1"/>
  <c r="C27" i="5" a="1"/>
  <c r="C27" i="5" s="1"/>
  <c r="C25" i="5" a="1"/>
  <c r="C25" i="5"/>
  <c r="C23" i="5" a="1"/>
  <c r="C23" i="5" s="1"/>
  <c r="C21" i="5" a="1"/>
  <c r="C21" i="5"/>
  <c r="C19" i="5" a="1"/>
  <c r="C19" i="5" s="1"/>
  <c r="C17" i="5" a="1"/>
  <c r="C17" i="5"/>
  <c r="C15" i="5" a="1"/>
  <c r="C15" i="5" s="1"/>
  <c r="C13" i="5" a="1"/>
  <c r="C13" i="5" s="1"/>
  <c r="C11" i="5" a="1"/>
  <c r="C11" i="5" s="1"/>
  <c r="C9" i="5" a="1"/>
  <c r="C9" i="5"/>
  <c r="E2" i="5" a="1"/>
  <c r="E2" i="5" s="1"/>
  <c r="D2" i="5" a="1"/>
  <c r="D2" i="5"/>
  <c r="D19" i="4" a="1"/>
  <c r="D19" i="4" s="1"/>
  <c r="D16" i="4" a="1"/>
  <c r="D16" i="4"/>
  <c r="D12" i="4" a="1"/>
  <c r="D12" i="4" s="1"/>
  <c r="D11" i="4" a="1"/>
  <c r="D11" i="4" s="1"/>
  <c r="B9" i="4" a="1"/>
  <c r="B9" i="4"/>
  <c r="D9" i="4" s="1" a="1"/>
  <c r="D9" i="4" s="1"/>
  <c r="B8" i="4" a="1"/>
  <c r="B8" i="4"/>
  <c r="D8" i="4" s="1" a="1"/>
  <c r="D8" i="4" s="1"/>
  <c r="D7" i="4" a="1"/>
  <c r="D7" i="4" s="1"/>
  <c r="E6" i="4" a="1"/>
  <c r="E6" i="4"/>
  <c r="D6" i="4" a="1"/>
  <c r="D6" i="4" s="1"/>
  <c r="C2" i="4" a="1"/>
  <c r="C2" i="4" s="1"/>
  <c r="E19" i="3" a="1"/>
  <c r="E19" i="3" s="1"/>
  <c r="E18" i="3" a="1"/>
  <c r="E18" i="3"/>
  <c r="E17" i="3" a="1"/>
  <c r="E17" i="3" s="1"/>
  <c r="E15" i="3" a="1"/>
  <c r="E15" i="3"/>
  <c r="E14" i="3" a="1"/>
  <c r="E14" i="3" s="1"/>
  <c r="E13" i="3" a="1"/>
  <c r="E13" i="3"/>
  <c r="E112" i="7" l="1" a="1"/>
  <c r="E112" i="7" s="1"/>
  <c r="E108" i="7" a="1"/>
  <c r="E108" i="7" s="1"/>
  <c r="F105" i="8" a="1"/>
  <c r="F105" i="8" s="1"/>
  <c r="AD27" i="6" a="1"/>
  <c r="AD27" i="6" s="1"/>
  <c r="AC27" i="6" a="1"/>
  <c r="AC27" i="6" s="1"/>
  <c r="AD11" i="6" a="1"/>
  <c r="AD11" i="6" s="1"/>
  <c r="AC11" i="6" a="1"/>
  <c r="AC11" i="6" s="1"/>
  <c r="AH15" i="6" a="1"/>
  <c r="AH15" i="6" s="1"/>
  <c r="V15" i="6" a="1"/>
  <c r="V15" i="6" s="1"/>
  <c r="AU71" i="6" a="1"/>
  <c r="AU71" i="6" s="1"/>
  <c r="AV71" i="6" s="1" a="1"/>
  <c r="AV71" i="6" s="1"/>
  <c r="AF71" i="6" a="1"/>
  <c r="AF71" i="6" s="1"/>
  <c r="AC71" i="6" a="1"/>
  <c r="AC71" i="6" s="1"/>
  <c r="AD71" i="6" s="1" a="1"/>
  <c r="AD71" i="6" s="1"/>
  <c r="AE71" i="6" s="1" a="1"/>
  <c r="AE71" i="6" s="1"/>
  <c r="U71" i="6" a="1"/>
  <c r="U71" i="6" s="1"/>
  <c r="L71" i="6" a="1"/>
  <c r="L71" i="6" s="1"/>
  <c r="L89" i="6" s="1" a="1"/>
  <c r="L89" i="6" s="1"/>
  <c r="P4" i="6" s="1" a="1"/>
  <c r="P4" i="6" s="1"/>
  <c r="C71" i="6" a="1"/>
  <c r="C71" i="6" s="1"/>
  <c r="AY71" i="6" s="1" a="1"/>
  <c r="AY71" i="6" s="1"/>
  <c r="AW71" i="6" a="1"/>
  <c r="AW71" i="6" s="1"/>
  <c r="W71" i="6" a="1"/>
  <c r="W71" i="6" s="1"/>
  <c r="T71" i="6" a="1"/>
  <c r="T71" i="6" s="1"/>
  <c r="X71" i="6" a="1"/>
  <c r="X71" i="6" s="1"/>
  <c r="AG71" i="6" a="1"/>
  <c r="AG71" i="6" s="1"/>
  <c r="AH71" i="6" s="1" a="1"/>
  <c r="AH71" i="6" s="1"/>
  <c r="AB71" i="6" a="1"/>
  <c r="AB71" i="6" s="1"/>
  <c r="V71" i="6" a="1"/>
  <c r="V71" i="6" s="1"/>
  <c r="AI71" i="6" a="1"/>
  <c r="AI71" i="6" s="1"/>
  <c r="AJ71" i="6" s="1" a="1"/>
  <c r="AJ71" i="6" s="1"/>
  <c r="AU79" i="6" a="1"/>
  <c r="AU79" i="6" s="1"/>
  <c r="AV79" i="6" s="1" a="1"/>
  <c r="AV79" i="6" s="1"/>
  <c r="AF79" i="6" a="1"/>
  <c r="AF79" i="6" s="1"/>
  <c r="AC79" i="6" a="1"/>
  <c r="AC79" i="6" s="1"/>
  <c r="AD79" i="6" s="1" a="1"/>
  <c r="AD79" i="6" s="1"/>
  <c r="AE79" i="6" s="1" a="1"/>
  <c r="AE79" i="6" s="1"/>
  <c r="U79" i="6" a="1"/>
  <c r="U79" i="6" s="1"/>
  <c r="L79" i="6" a="1"/>
  <c r="L79" i="6" s="1"/>
  <c r="C79" i="6" a="1"/>
  <c r="C79" i="6" s="1"/>
  <c r="AY79" i="6" s="1" a="1"/>
  <c r="AY79" i="6" s="1"/>
  <c r="AW79" i="6" a="1"/>
  <c r="AW79" i="6" s="1"/>
  <c r="T79" i="6" a="1"/>
  <c r="T79" i="6" s="1"/>
  <c r="W79" i="6" a="1"/>
  <c r="W79" i="6" s="1"/>
  <c r="X79" i="6" a="1"/>
  <c r="X79" i="6" s="1"/>
  <c r="AG79" i="6" a="1"/>
  <c r="AG79" i="6" s="1"/>
  <c r="AH79" i="6" s="1" a="1"/>
  <c r="AH79" i="6" s="1"/>
  <c r="AB79" i="6" a="1"/>
  <c r="AB79" i="6" s="1"/>
  <c r="V79" i="6" a="1"/>
  <c r="V79" i="6" s="1"/>
  <c r="AI79" i="6" a="1"/>
  <c r="AI79" i="6" s="1"/>
  <c r="AJ79" i="6" s="1" a="1"/>
  <c r="AJ79" i="6" s="1"/>
  <c r="M31" i="6" a="1"/>
  <c r="M31" i="6" s="1"/>
  <c r="AD19" i="6" a="1"/>
  <c r="AD19" i="6" s="1"/>
  <c r="AC19" i="6" a="1"/>
  <c r="AC19" i="6" s="1"/>
  <c r="AH23" i="6" a="1"/>
  <c r="AH23" i="6" s="1"/>
  <c r="V23" i="6" a="1"/>
  <c r="V23" i="6" s="1"/>
  <c r="L40" i="6" a="1"/>
  <c r="L40" i="6" s="1"/>
  <c r="M32" i="6" a="1"/>
  <c r="M32" i="6" s="1"/>
  <c r="I62" i="6" s="1" a="1"/>
  <c r="I62" i="6" s="1"/>
  <c r="O62" i="6" s="1" a="1"/>
  <c r="O62" i="6" s="1"/>
  <c r="AO75" i="6" a="1"/>
  <c r="AO75" i="6" s="1"/>
  <c r="AP75" i="6" a="1"/>
  <c r="AP75" i="6" s="1"/>
  <c r="AH25" i="6" a="1"/>
  <c r="AH25" i="6" s="1"/>
  <c r="AD29" i="6" a="1"/>
  <c r="AD29" i="6" s="1"/>
  <c r="I35" i="6" a="1"/>
  <c r="I35" i="6" s="1"/>
  <c r="O35" i="6" s="1" a="1"/>
  <c r="O35" i="6" s="1"/>
  <c r="I89" i="6" a="1"/>
  <c r="I89" i="6" s="1"/>
  <c r="BB87" i="6" a="1"/>
  <c r="BB87" i="6" s="1"/>
  <c r="BB80" i="6" a="1"/>
  <c r="BB80" i="6" s="1"/>
  <c r="BB79" i="6" a="1"/>
  <c r="BB79" i="6" s="1"/>
  <c r="BB72" i="6" a="1"/>
  <c r="BB72" i="6" s="1"/>
  <c r="BB71" i="6" a="1"/>
  <c r="BB71" i="6" s="1"/>
  <c r="BB86" i="6" a="1"/>
  <c r="BB86" i="6" s="1"/>
  <c r="BB85" i="6" a="1"/>
  <c r="BB85" i="6" s="1"/>
  <c r="BB78" i="6" a="1"/>
  <c r="BB78" i="6" s="1"/>
  <c r="BB77" i="6" a="1"/>
  <c r="BB77" i="6" s="1"/>
  <c r="BB69" i="6" a="1"/>
  <c r="BB69" i="6" s="1"/>
  <c r="BB70" i="6" a="1"/>
  <c r="BB70" i="6" s="1"/>
  <c r="BB84" i="6" a="1"/>
  <c r="BB84" i="6" s="1"/>
  <c r="BB83" i="6" a="1"/>
  <c r="BB83" i="6" s="1"/>
  <c r="BB68" i="6" a="1"/>
  <c r="BB68" i="6" s="1"/>
  <c r="BC85" i="6" a="1"/>
  <c r="BC85" i="6" s="1"/>
  <c r="BC84" i="6" a="1"/>
  <c r="BC84" i="6" s="1"/>
  <c r="BC77" i="6" a="1"/>
  <c r="BC77" i="6" s="1"/>
  <c r="BC76" i="6" a="1"/>
  <c r="BC76" i="6" s="1"/>
  <c r="BC69" i="6" a="1"/>
  <c r="BC69" i="6" s="1"/>
  <c r="BC68" i="6" a="1"/>
  <c r="BC68" i="6" s="1"/>
  <c r="BC82" i="6" a="1"/>
  <c r="BC82" i="6" s="1"/>
  <c r="BC75" i="6" a="1"/>
  <c r="BC75" i="6" s="1"/>
  <c r="BC74" i="6" a="1"/>
  <c r="BC74" i="6" s="1"/>
  <c r="BC83" i="6" a="1"/>
  <c r="BC83" i="6" s="1"/>
  <c r="BC81" i="6" a="1"/>
  <c r="BC81" i="6" s="1"/>
  <c r="X72" i="6" a="1"/>
  <c r="X72" i="6" s="1"/>
  <c r="BH86" i="6" a="1"/>
  <c r="BH86" i="6" s="1"/>
  <c r="BH85" i="6" a="1"/>
  <c r="BH85" i="6" s="1"/>
  <c r="BH78" i="6" a="1"/>
  <c r="BH78" i="6" s="1"/>
  <c r="BH77" i="6" a="1"/>
  <c r="BH77" i="6" s="1"/>
  <c r="BH70" i="6" a="1"/>
  <c r="BH70" i="6" s="1"/>
  <c r="BH69" i="6" a="1"/>
  <c r="BH69" i="6" s="1"/>
  <c r="BH83" i="6" a="1"/>
  <c r="BH83" i="6" s="1"/>
  <c r="BH68" i="6" a="1"/>
  <c r="BH68" i="6" s="1"/>
  <c r="BH84" i="6" a="1"/>
  <c r="BH84" i="6" s="1"/>
  <c r="BH76" i="6" a="1"/>
  <c r="BH76" i="6" s="1"/>
  <c r="BH75" i="6" a="1"/>
  <c r="BH75" i="6" s="1"/>
  <c r="BH82" i="6" a="1"/>
  <c r="BH82" i="6" s="1"/>
  <c r="BH81" i="6" a="1"/>
  <c r="BH81" i="6" s="1"/>
  <c r="BJ87" i="6" a="1"/>
  <c r="BJ87" i="6" s="1"/>
  <c r="BJ80" i="6" a="1"/>
  <c r="BJ80" i="6" s="1"/>
  <c r="BJ79" i="6" a="1"/>
  <c r="BJ79" i="6" s="1"/>
  <c r="BJ72" i="6" a="1"/>
  <c r="BJ72" i="6" s="1"/>
  <c r="BJ71" i="6" a="1"/>
  <c r="BJ71" i="6" s="1"/>
  <c r="BJ86" i="6" a="1"/>
  <c r="BJ86" i="6" s="1"/>
  <c r="BJ85" i="6" a="1"/>
  <c r="BJ85" i="6" s="1"/>
  <c r="BJ78" i="6" a="1"/>
  <c r="BJ78" i="6" s="1"/>
  <c r="BJ69" i="6" a="1"/>
  <c r="BJ69" i="6" s="1"/>
  <c r="BJ77" i="6" a="1"/>
  <c r="BJ77" i="6" s="1"/>
  <c r="BJ70" i="6" a="1"/>
  <c r="BJ70" i="6" s="1"/>
  <c r="BJ84" i="6" a="1"/>
  <c r="BJ84" i="6" s="1"/>
  <c r="BJ83" i="6" a="1"/>
  <c r="BJ83" i="6" s="1"/>
  <c r="BB76" i="6" a="1"/>
  <c r="BB76" i="6" s="1"/>
  <c r="BK85" i="6" a="1"/>
  <c r="BK85" i="6" s="1"/>
  <c r="BK84" i="6" a="1"/>
  <c r="BK84" i="6" s="1"/>
  <c r="BK77" i="6" a="1"/>
  <c r="BK77" i="6" s="1"/>
  <c r="BK76" i="6" a="1"/>
  <c r="BK76" i="6" s="1"/>
  <c r="BK69" i="6" a="1"/>
  <c r="BK69" i="6" s="1"/>
  <c r="BK68" i="6" a="1"/>
  <c r="BK68" i="6" s="1"/>
  <c r="BK75" i="6" a="1"/>
  <c r="BK75" i="6" s="1"/>
  <c r="BK74" i="6" a="1"/>
  <c r="BK74" i="6" s="1"/>
  <c r="BK83" i="6" a="1"/>
  <c r="BK83" i="6" s="1"/>
  <c r="BK82" i="6" a="1"/>
  <c r="BK82" i="6" s="1"/>
  <c r="BK81" i="6" a="1"/>
  <c r="BK81" i="6" s="1"/>
  <c r="BH87" i="6" a="1"/>
  <c r="BH87" i="6" s="1"/>
  <c r="AC20" i="7" a="1"/>
  <c r="AC20" i="7" s="1"/>
  <c r="AD20" i="7" a="1"/>
  <c r="AD20" i="7" s="1"/>
  <c r="AO72" i="7" a="1"/>
  <c r="AO72" i="7" s="1"/>
  <c r="AP72" i="7" a="1"/>
  <c r="AP72" i="7" s="1"/>
  <c r="AW81" i="7" a="1"/>
  <c r="AW81" i="7" s="1"/>
  <c r="AU81" i="7" a="1"/>
  <c r="AU81" i="7" s="1"/>
  <c r="AV81" i="7" s="1" a="1"/>
  <c r="AV81" i="7" s="1"/>
  <c r="AF81" i="7" a="1"/>
  <c r="AF81" i="7" s="1"/>
  <c r="AB81" i="7" a="1"/>
  <c r="AB81" i="7" s="1"/>
  <c r="W81" i="7" a="1"/>
  <c r="W81" i="7" s="1"/>
  <c r="U81" i="7" a="1"/>
  <c r="U81" i="7" s="1"/>
  <c r="C81" i="7" a="1"/>
  <c r="C81" i="7" s="1"/>
  <c r="AI81" i="7" a="1"/>
  <c r="AI81" i="7" s="1"/>
  <c r="AJ81" i="7" s="1" a="1"/>
  <c r="AJ81" i="7" s="1"/>
  <c r="X81" i="7" a="1"/>
  <c r="X81" i="7" s="1"/>
  <c r="AC81" i="7" a="1"/>
  <c r="AC81" i="7" s="1"/>
  <c r="AD81" i="7" s="1" a="1"/>
  <c r="AD81" i="7" s="1"/>
  <c r="AE81" i="7" s="1" a="1"/>
  <c r="AE81" i="7" s="1"/>
  <c r="T81" i="7" a="1"/>
  <c r="T81" i="7" s="1"/>
  <c r="L81" i="7" a="1"/>
  <c r="L81" i="7" s="1"/>
  <c r="AG81" i="7" a="1"/>
  <c r="AG81" i="7" s="1"/>
  <c r="AH81" i="7" s="1" a="1"/>
  <c r="AH81" i="7" s="1"/>
  <c r="V81" i="7" a="1"/>
  <c r="V81" i="7" s="1"/>
  <c r="F139" i="6" a="1"/>
  <c r="F139" i="6" s="1"/>
  <c r="F116" i="6" a="1"/>
  <c r="F116" i="6" s="1"/>
  <c r="AH19" i="6" a="1"/>
  <c r="AH19" i="6" s="1"/>
  <c r="AD23" i="6" a="1"/>
  <c r="AD23" i="6" s="1"/>
  <c r="AH27" i="6" a="1"/>
  <c r="AH27" i="6" s="1"/>
  <c r="I34" i="6" a="1"/>
  <c r="I34" i="6" s="1"/>
  <c r="O34" i="6" s="1" a="1"/>
  <c r="O34" i="6" s="1"/>
  <c r="V60" i="6" a="1"/>
  <c r="V60" i="6" s="1"/>
  <c r="L60" i="6" s="1" a="1"/>
  <c r="L60" i="6" s="1"/>
  <c r="AP68" i="6" a="1"/>
  <c r="AP68" i="6" s="1"/>
  <c r="AI69" i="6" a="1"/>
  <c r="AI69" i="6" s="1"/>
  <c r="AJ69" i="6" s="1" a="1"/>
  <c r="AJ69" i="6" s="1"/>
  <c r="X69" i="6" a="1"/>
  <c r="X69" i="6" s="1"/>
  <c r="AU69" i="6" a="1"/>
  <c r="AU69" i="6" s="1"/>
  <c r="AV69" i="6" s="1" a="1"/>
  <c r="AV69" i="6" s="1"/>
  <c r="AF69" i="6" a="1"/>
  <c r="AF69" i="6" s="1"/>
  <c r="AC69" i="6" a="1"/>
  <c r="AC69" i="6" s="1"/>
  <c r="AD69" i="6" s="1" a="1"/>
  <c r="AD69" i="6" s="1"/>
  <c r="AE69" i="6" s="1" a="1"/>
  <c r="AE69" i="6" s="1"/>
  <c r="U69" i="6" a="1"/>
  <c r="U69" i="6" s="1"/>
  <c r="L69" i="6" a="1"/>
  <c r="L69" i="6" s="1"/>
  <c r="C69" i="6" a="1"/>
  <c r="C69" i="6" s="1"/>
  <c r="G130" i="6" s="1" a="1"/>
  <c r="G130" i="6" s="1"/>
  <c r="H130" i="6" s="1" a="1"/>
  <c r="H130" i="6" s="1"/>
  <c r="T69" i="6" a="1"/>
  <c r="T69" i="6" s="1"/>
  <c r="AU70" i="6" a="1"/>
  <c r="AU70" i="6" s="1"/>
  <c r="AV70" i="6" s="1" a="1"/>
  <c r="AV70" i="6" s="1"/>
  <c r="AI70" i="6" a="1"/>
  <c r="AI70" i="6" s="1"/>
  <c r="AJ70" i="6" s="1" a="1"/>
  <c r="AJ70" i="6" s="1"/>
  <c r="AF70" i="6" a="1"/>
  <c r="AF70" i="6" s="1"/>
  <c r="X70" i="6" a="1"/>
  <c r="X70" i="6" s="1"/>
  <c r="U70" i="6" a="1"/>
  <c r="U70" i="6" s="1"/>
  <c r="C70" i="6" a="1"/>
  <c r="C70" i="6" s="1"/>
  <c r="AY70" i="6" s="1" a="1"/>
  <c r="AY70" i="6" s="1"/>
  <c r="AW70" i="6" a="1"/>
  <c r="AW70" i="6" s="1"/>
  <c r="AC70" i="6" a="1"/>
  <c r="AC70" i="6" s="1"/>
  <c r="AD70" i="6" s="1" a="1"/>
  <c r="AD70" i="6" s="1"/>
  <c r="AE70" i="6" s="1" a="1"/>
  <c r="AE70" i="6" s="1"/>
  <c r="W70" i="6" a="1"/>
  <c r="W70" i="6" s="1"/>
  <c r="L70" i="6" a="1"/>
  <c r="L70" i="6" s="1"/>
  <c r="V70" i="6" a="1"/>
  <c r="V70" i="6" s="1"/>
  <c r="BK70" i="6" a="1"/>
  <c r="BK70" i="6" s="1"/>
  <c r="BK71" i="6" a="1"/>
  <c r="BK71" i="6" s="1"/>
  <c r="AG72" i="6" a="1"/>
  <c r="AG72" i="6" s="1"/>
  <c r="AH72" i="6" s="1" a="1"/>
  <c r="AH72" i="6" s="1"/>
  <c r="BC72" i="6" a="1"/>
  <c r="BC72" i="6" s="1"/>
  <c r="AW73" i="6" a="1"/>
  <c r="AW73" i="6" s="1"/>
  <c r="W73" i="6" a="1"/>
  <c r="W73" i="6" s="1"/>
  <c r="T73" i="6" a="1"/>
  <c r="T73" i="6" s="1"/>
  <c r="AG73" i="6" a="1"/>
  <c r="AG73" i="6" s="1"/>
  <c r="AH73" i="6" s="1" a="1"/>
  <c r="AH73" i="6" s="1"/>
  <c r="AB73" i="6" a="1"/>
  <c r="AB73" i="6" s="1"/>
  <c r="V73" i="6" a="1"/>
  <c r="V73" i="6" s="1"/>
  <c r="AI73" i="6" a="1"/>
  <c r="AI73" i="6" s="1"/>
  <c r="AJ73" i="6" s="1" a="1"/>
  <c r="AJ73" i="6" s="1"/>
  <c r="BC73" i="6" a="1"/>
  <c r="BC73" i="6" s="1"/>
  <c r="BH73" i="6" a="1"/>
  <c r="BH73" i="6" s="1"/>
  <c r="BJ75" i="6" a="1"/>
  <c r="BJ75" i="6" s="1"/>
  <c r="AP76" i="6" a="1"/>
  <c r="AP76" i="6" s="1"/>
  <c r="AI77" i="6" a="1"/>
  <c r="AI77" i="6" s="1"/>
  <c r="AJ77" i="6" s="1" a="1"/>
  <c r="AJ77" i="6" s="1"/>
  <c r="X77" i="6" a="1"/>
  <c r="X77" i="6" s="1"/>
  <c r="AU77" i="6" a="1"/>
  <c r="AU77" i="6" s="1"/>
  <c r="AV77" i="6" s="1" a="1"/>
  <c r="AV77" i="6" s="1"/>
  <c r="AF77" i="6" a="1"/>
  <c r="AF77" i="6" s="1"/>
  <c r="AC77" i="6" a="1"/>
  <c r="AC77" i="6" s="1"/>
  <c r="AD77" i="6" s="1" a="1"/>
  <c r="AD77" i="6" s="1"/>
  <c r="AE77" i="6" s="1" a="1"/>
  <c r="AE77" i="6" s="1"/>
  <c r="U77" i="6" a="1"/>
  <c r="U77" i="6" s="1"/>
  <c r="C77" i="6" a="1"/>
  <c r="C77" i="6" s="1"/>
  <c r="AY77" i="6" s="1" a="1"/>
  <c r="AY77" i="6" s="1"/>
  <c r="L77" i="6" a="1"/>
  <c r="L77" i="6" s="1"/>
  <c r="T77" i="6" a="1"/>
  <c r="T77" i="6" s="1"/>
  <c r="AU78" i="6" a="1"/>
  <c r="AU78" i="6" s="1"/>
  <c r="AV78" i="6" s="1" a="1"/>
  <c r="AV78" i="6" s="1"/>
  <c r="AI78" i="6" a="1"/>
  <c r="AI78" i="6" s="1"/>
  <c r="AJ78" i="6" s="1" a="1"/>
  <c r="AJ78" i="6" s="1"/>
  <c r="AF78" i="6" a="1"/>
  <c r="AF78" i="6" s="1"/>
  <c r="X78" i="6" a="1"/>
  <c r="X78" i="6" s="1"/>
  <c r="U78" i="6" a="1"/>
  <c r="U78" i="6" s="1"/>
  <c r="C78" i="6" a="1"/>
  <c r="C78" i="6" s="1"/>
  <c r="AY78" i="6" s="1" a="1"/>
  <c r="AY78" i="6" s="1"/>
  <c r="L78" i="6" a="1"/>
  <c r="L78" i="6" s="1"/>
  <c r="AW78" i="6" a="1"/>
  <c r="AW78" i="6" s="1"/>
  <c r="AC78" i="6" a="1"/>
  <c r="AC78" i="6" s="1"/>
  <c r="AD78" i="6" s="1" a="1"/>
  <c r="AD78" i="6" s="1"/>
  <c r="AE78" i="6" s="1" a="1"/>
  <c r="AE78" i="6" s="1"/>
  <c r="W78" i="6" a="1"/>
  <c r="W78" i="6" s="1"/>
  <c r="V78" i="6" a="1"/>
  <c r="V78" i="6" s="1"/>
  <c r="BK78" i="6" a="1"/>
  <c r="BK78" i="6" s="1"/>
  <c r="AW80" i="6" a="1"/>
  <c r="AW80" i="6" s="1"/>
  <c r="AC80" i="6" a="1"/>
  <c r="AC80" i="6" s="1"/>
  <c r="AD80" i="6" s="1" a="1"/>
  <c r="AD80" i="6" s="1"/>
  <c r="AE80" i="6" s="1" a="1"/>
  <c r="AE80" i="6" s="1"/>
  <c r="W80" i="6" a="1"/>
  <c r="W80" i="6" s="1"/>
  <c r="L80" i="6" a="1"/>
  <c r="L80" i="6" s="1"/>
  <c r="AB80" i="6" a="1"/>
  <c r="AB80" i="6" s="1"/>
  <c r="T80" i="6" a="1"/>
  <c r="T80" i="6" s="1"/>
  <c r="X80" i="6" a="1"/>
  <c r="X80" i="6" s="1"/>
  <c r="AF80" i="6" a="1"/>
  <c r="AF80" i="6" s="1"/>
  <c r="AU80" i="6" a="1"/>
  <c r="AU80" i="6" s="1"/>
  <c r="AV80" i="6" s="1" a="1"/>
  <c r="AV80" i="6" s="1"/>
  <c r="BH80" i="6" a="1"/>
  <c r="BH80" i="6" s="1"/>
  <c r="BP86" i="6" a="1"/>
  <c r="BP86" i="6" s="1"/>
  <c r="BP85" i="6" a="1"/>
  <c r="BP85" i="6" s="1"/>
  <c r="BP78" i="6" a="1"/>
  <c r="BP78" i="6" s="1"/>
  <c r="BP77" i="6" a="1"/>
  <c r="BP77" i="6" s="1"/>
  <c r="BP70" i="6" a="1"/>
  <c r="BP70" i="6" s="1"/>
  <c r="BP69" i="6" a="1"/>
  <c r="BP69" i="6" s="1"/>
  <c r="BP84" i="6" a="1"/>
  <c r="BP84" i="6" s="1"/>
  <c r="BP83" i="6" a="1"/>
  <c r="BP83" i="6" s="1"/>
  <c r="BP68" i="6" a="1"/>
  <c r="BP68" i="6" s="1"/>
  <c r="BP76" i="6" a="1"/>
  <c r="BP76" i="6" s="1"/>
  <c r="BP75" i="6" a="1"/>
  <c r="BP75" i="6" s="1"/>
  <c r="BP82" i="6" a="1"/>
  <c r="BP82" i="6" s="1"/>
  <c r="BP81" i="6" a="1"/>
  <c r="BP81" i="6" s="1"/>
  <c r="AU86" i="6" a="1"/>
  <c r="AU86" i="6" s="1"/>
  <c r="AV86" i="6" s="1" a="1"/>
  <c r="AV86" i="6" s="1"/>
  <c r="AI86" i="6" a="1"/>
  <c r="AI86" i="6" s="1"/>
  <c r="AJ86" i="6" s="1" a="1"/>
  <c r="AJ86" i="6" s="1"/>
  <c r="AF86" i="6" a="1"/>
  <c r="AF86" i="6" s="1"/>
  <c r="X86" i="6" a="1"/>
  <c r="X86" i="6" s="1"/>
  <c r="U86" i="6" a="1"/>
  <c r="U86" i="6" s="1"/>
  <c r="C86" i="6" a="1"/>
  <c r="C86" i="6" s="1"/>
  <c r="AY86" i="6" s="1" a="1"/>
  <c r="AY86" i="6" s="1"/>
  <c r="W86" i="6" a="1"/>
  <c r="W86" i="6" s="1"/>
  <c r="AW86" i="6" a="1"/>
  <c r="AW86" i="6" s="1"/>
  <c r="AC86" i="6" a="1"/>
  <c r="AC86" i="6" s="1"/>
  <c r="AD86" i="6" s="1" a="1"/>
  <c r="AD86" i="6" s="1"/>
  <c r="AE86" i="6" s="1" a="1"/>
  <c r="AE86" i="6" s="1"/>
  <c r="L86" i="6" a="1"/>
  <c r="L86" i="6" s="1"/>
  <c r="AB86" i="6" a="1"/>
  <c r="AB86" i="6" s="1"/>
  <c r="T86" i="6" a="1"/>
  <c r="T86" i="6" s="1"/>
  <c r="BK87" i="6" a="1"/>
  <c r="BK87" i="6" s="1"/>
  <c r="V14" i="7" a="1"/>
  <c r="V14" i="7" s="1"/>
  <c r="AH14" i="7" a="1"/>
  <c r="AH14" i="7" s="1"/>
  <c r="V20" i="7" a="1"/>
  <c r="V20" i="7" s="1"/>
  <c r="AH20" i="7" a="1"/>
  <c r="AH20" i="7" s="1"/>
  <c r="AO67" i="7" a="1"/>
  <c r="AO67" i="7" s="1"/>
  <c r="AP67" i="7" a="1"/>
  <c r="AP67" i="7" s="1"/>
  <c r="V12" i="6" a="1"/>
  <c r="V12" i="6" s="1"/>
  <c r="AC13" i="6" a="1"/>
  <c r="AC13" i="6" s="1"/>
  <c r="AC16" i="6" a="1"/>
  <c r="AC16" i="6" s="1"/>
  <c r="V17" i="6" a="1"/>
  <c r="V17" i="6" s="1"/>
  <c r="V20" i="6" a="1"/>
  <c r="V20" i="6" s="1"/>
  <c r="AC21" i="6" a="1"/>
  <c r="AC21" i="6" s="1"/>
  <c r="AC24" i="6" a="1"/>
  <c r="AC24" i="6" s="1"/>
  <c r="V28" i="6" a="1"/>
  <c r="V28" i="6" s="1"/>
  <c r="F134" i="6" a="1"/>
  <c r="F134" i="6" s="1"/>
  <c r="U88" i="6" a="1"/>
  <c r="U88" i="6" s="1"/>
  <c r="AC31" i="6" a="1"/>
  <c r="AC31" i="6" s="1"/>
  <c r="AH31" i="6" a="1"/>
  <c r="AH31" i="6" s="1"/>
  <c r="AD53" i="6" a="1"/>
  <c r="AD53" i="6" s="1"/>
  <c r="AD55" i="6" a="1"/>
  <c r="AD55" i="6" s="1"/>
  <c r="AD57" i="6" a="1"/>
  <c r="AD57" i="6" s="1"/>
  <c r="AD59" i="6" a="1"/>
  <c r="AD59" i="6" s="1"/>
  <c r="BJ68" i="6" a="1"/>
  <c r="BJ68" i="6" s="1"/>
  <c r="V69" i="6" a="1"/>
  <c r="V69" i="6" s="1"/>
  <c r="U72" i="6" a="1"/>
  <c r="U72" i="6" s="1"/>
  <c r="L73" i="6" a="1"/>
  <c r="L73" i="6" s="1"/>
  <c r="AF73" i="6" a="1"/>
  <c r="AF73" i="6" s="1"/>
  <c r="BJ73" i="6" a="1"/>
  <c r="BJ73" i="6" s="1"/>
  <c r="BB74" i="6" a="1"/>
  <c r="BB74" i="6" s="1"/>
  <c r="BJ76" i="6" a="1"/>
  <c r="BJ76" i="6" s="1"/>
  <c r="V77" i="6" a="1"/>
  <c r="V77" i="6" s="1"/>
  <c r="BK79" i="6" a="1"/>
  <c r="BK79" i="6" s="1"/>
  <c r="BP79" i="6" a="1"/>
  <c r="BP79" i="6" s="1"/>
  <c r="AG80" i="6" a="1"/>
  <c r="AG80" i="6" s="1"/>
  <c r="AH80" i="6" s="1" a="1"/>
  <c r="AH80" i="6" s="1"/>
  <c r="BC80" i="6" a="1"/>
  <c r="BC80" i="6" s="1"/>
  <c r="BJ81" i="6" a="1"/>
  <c r="BJ81" i="6" s="1"/>
  <c r="AP82" i="6" a="1"/>
  <c r="AP82" i="6" s="1"/>
  <c r="AO82" i="6" a="1"/>
  <c r="AO82" i="6" s="1"/>
  <c r="BJ82" i="6" a="1"/>
  <c r="BJ82" i="6" s="1"/>
  <c r="BQ83" i="6" a="1"/>
  <c r="BQ83" i="6" s="1"/>
  <c r="BQ82" i="6" a="1"/>
  <c r="BQ82" i="6" s="1"/>
  <c r="BQ75" i="6" a="1"/>
  <c r="BQ75" i="6" s="1"/>
  <c r="BQ74" i="6" a="1"/>
  <c r="BQ74" i="6" s="1"/>
  <c r="BQ66" i="6" s="1" a="1"/>
  <c r="BQ66" i="6" s="1"/>
  <c r="BX83" i="6" s="1" a="1"/>
  <c r="BX83" i="6" s="1"/>
  <c r="BV83" i="6" s="1" a="1"/>
  <c r="BV83" i="6" s="1"/>
  <c r="BQ81" i="6" a="1"/>
  <c r="BQ81" i="6" s="1"/>
  <c r="BQ73" i="6" a="1"/>
  <c r="BQ73" i="6" s="1"/>
  <c r="BQ72" i="6" a="1"/>
  <c r="BQ72" i="6" s="1"/>
  <c r="BQ80" i="6" a="1"/>
  <c r="BQ80" i="6" s="1"/>
  <c r="BQ87" i="6" a="1"/>
  <c r="BQ87" i="6" s="1"/>
  <c r="BQ86" i="6" a="1"/>
  <c r="BQ86" i="6" s="1"/>
  <c r="BR87" i="6" a="1"/>
  <c r="BR87" i="6" s="1"/>
  <c r="BR80" i="6" a="1"/>
  <c r="BR80" i="6" s="1"/>
  <c r="BR79" i="6" a="1"/>
  <c r="BR79" i="6" s="1"/>
  <c r="BR72" i="6" a="1"/>
  <c r="BR72" i="6" s="1"/>
  <c r="BR71" i="6" a="1"/>
  <c r="BR71" i="6" s="1"/>
  <c r="BR86" i="6" a="1"/>
  <c r="BR86" i="6" s="1"/>
  <c r="BR78" i="6" a="1"/>
  <c r="BR78" i="6" s="1"/>
  <c r="BR77" i="6" a="1"/>
  <c r="BR77" i="6" s="1"/>
  <c r="BR85" i="6" a="1"/>
  <c r="BR85" i="6" s="1"/>
  <c r="BR70" i="6" a="1"/>
  <c r="BR70" i="6" s="1"/>
  <c r="BR69" i="6" a="1"/>
  <c r="BR69" i="6" s="1"/>
  <c r="BR84" i="6" a="1"/>
  <c r="BR84" i="6" s="1"/>
  <c r="BR83" i="6" a="1"/>
  <c r="BR83" i="6" s="1"/>
  <c r="AI85" i="6" a="1"/>
  <c r="AI85" i="6" s="1"/>
  <c r="AJ85" i="6" s="1" a="1"/>
  <c r="AJ85" i="6" s="1"/>
  <c r="X85" i="6" a="1"/>
  <c r="X85" i="6" s="1"/>
  <c r="AU85" i="6" a="1"/>
  <c r="AU85" i="6" s="1"/>
  <c r="AV85" i="6" s="1" a="1"/>
  <c r="AV85" i="6" s="1"/>
  <c r="AF85" i="6" a="1"/>
  <c r="AF85" i="6" s="1"/>
  <c r="AC85" i="6" a="1"/>
  <c r="AC85" i="6" s="1"/>
  <c r="AD85" i="6" s="1" a="1"/>
  <c r="AD85" i="6" s="1"/>
  <c r="AE85" i="6" s="1" a="1"/>
  <c r="AE85" i="6" s="1"/>
  <c r="U85" i="6" a="1"/>
  <c r="U85" i="6" s="1"/>
  <c r="C85" i="6" a="1"/>
  <c r="C85" i="6" s="1"/>
  <c r="AY85" i="6" s="1" a="1"/>
  <c r="AY85" i="6" s="1"/>
  <c r="L85" i="6" a="1"/>
  <c r="L85" i="6" s="1"/>
  <c r="AW85" i="6" a="1"/>
  <c r="AW85" i="6" s="1"/>
  <c r="W85" i="6" a="1"/>
  <c r="W85" i="6" s="1"/>
  <c r="T85" i="6" a="1"/>
  <c r="T85" i="6" s="1"/>
  <c r="AB85" i="6" a="1"/>
  <c r="AB85" i="6" s="1"/>
  <c r="BQ85" i="6" a="1"/>
  <c r="BQ85" i="6" s="1"/>
  <c r="BK86" i="6" a="1"/>
  <c r="BK86" i="6" s="1"/>
  <c r="BC87" i="6" a="1"/>
  <c r="BC87" i="6" s="1"/>
  <c r="E88" i="6" a="1"/>
  <c r="E88" i="6" s="1"/>
  <c r="AC12" i="7" a="1"/>
  <c r="AC12" i="7" s="1"/>
  <c r="AD12" i="7" a="1"/>
  <c r="AD12" i="7" s="1"/>
  <c r="AW75" i="7" a="1"/>
  <c r="AW75" i="7" s="1"/>
  <c r="AU75" i="7" a="1"/>
  <c r="AU75" i="7" s="1"/>
  <c r="AV75" i="7" s="1" a="1"/>
  <c r="AV75" i="7" s="1"/>
  <c r="AF75" i="7" a="1"/>
  <c r="AF75" i="7" s="1"/>
  <c r="AB75" i="7" a="1"/>
  <c r="AB75" i="7" s="1"/>
  <c r="W75" i="7" a="1"/>
  <c r="W75" i="7" s="1"/>
  <c r="U75" i="7" a="1"/>
  <c r="U75" i="7" s="1"/>
  <c r="C75" i="7" a="1"/>
  <c r="C75" i="7" s="1"/>
  <c r="T75" i="7" a="1"/>
  <c r="T75" i="7" s="1"/>
  <c r="L75" i="7" a="1"/>
  <c r="L75" i="7" s="1"/>
  <c r="AG75" i="7" a="1"/>
  <c r="AG75" i="7" s="1"/>
  <c r="AH75" i="7" s="1" a="1"/>
  <c r="AH75" i="7" s="1"/>
  <c r="V75" i="7" a="1"/>
  <c r="V75" i="7" s="1"/>
  <c r="X75" i="7" a="1"/>
  <c r="X75" i="7" s="1"/>
  <c r="AI75" i="7" a="1"/>
  <c r="AI75" i="7" s="1"/>
  <c r="AJ75" i="7" s="1" a="1"/>
  <c r="AJ75" i="7" s="1"/>
  <c r="AC75" i="7" a="1"/>
  <c r="AC75" i="7" s="1"/>
  <c r="AD75" i="7" s="1" a="1"/>
  <c r="AD75" i="7" s="1"/>
  <c r="AE75" i="7" s="1" a="1"/>
  <c r="AE75" i="7" s="1"/>
  <c r="AD31" i="6" a="1"/>
  <c r="AD31" i="6" s="1"/>
  <c r="AC88" i="6" s="1" a="1"/>
  <c r="AC88" i="6" s="1"/>
  <c r="AD88" i="6" s="1" a="1"/>
  <c r="AD88" i="6" s="1"/>
  <c r="AE88" i="6" s="1" a="1"/>
  <c r="AE88" i="6" s="1"/>
  <c r="AW72" i="6" a="1"/>
  <c r="AW72" i="6" s="1"/>
  <c r="AC72" i="6" a="1"/>
  <c r="AC72" i="6" s="1"/>
  <c r="AD72" i="6" s="1" a="1"/>
  <c r="AD72" i="6" s="1"/>
  <c r="AE72" i="6" s="1" a="1"/>
  <c r="AE72" i="6" s="1"/>
  <c r="W72" i="6" a="1"/>
  <c r="W72" i="6" s="1"/>
  <c r="L72" i="6" a="1"/>
  <c r="L72" i="6" s="1"/>
  <c r="AB72" i="6" a="1"/>
  <c r="AB72" i="6" s="1"/>
  <c r="T72" i="6" a="1"/>
  <c r="T72" i="6" s="1"/>
  <c r="AF72" i="6" a="1"/>
  <c r="AF72" i="6" s="1"/>
  <c r="AU72" i="6" a="1"/>
  <c r="AU72" i="6" s="1"/>
  <c r="AV72" i="6" s="1" a="1"/>
  <c r="AV72" i="6" s="1"/>
  <c r="BB73" i="6" a="1"/>
  <c r="BB73" i="6" s="1"/>
  <c r="AP74" i="6" a="1"/>
  <c r="AP74" i="6" s="1"/>
  <c r="AO74" i="6" a="1"/>
  <c r="AO74" i="6" s="1"/>
  <c r="BC79" i="6" a="1"/>
  <c r="BC79" i="6" s="1"/>
  <c r="BH79" i="6" a="1"/>
  <c r="BH79" i="6" s="1"/>
  <c r="BK80" i="6" a="1"/>
  <c r="BK80" i="6" s="1"/>
  <c r="V16" i="7" a="1"/>
  <c r="V16" i="7" s="1"/>
  <c r="AH16" i="7" a="1"/>
  <c r="AH16" i="7" s="1"/>
  <c r="AC24" i="7" a="1"/>
  <c r="AC24" i="7" s="1"/>
  <c r="AD24" i="7" a="1"/>
  <c r="AD24" i="7" s="1"/>
  <c r="AW72" i="7" a="1"/>
  <c r="AW72" i="7" s="1"/>
  <c r="AU72" i="7" a="1"/>
  <c r="AU72" i="7" s="1"/>
  <c r="AV72" i="7" s="1" a="1"/>
  <c r="AV72" i="7" s="1"/>
  <c r="AF72" i="7" a="1"/>
  <c r="AF72" i="7" s="1"/>
  <c r="AB72" i="7" a="1"/>
  <c r="AB72" i="7" s="1"/>
  <c r="W72" i="7" a="1"/>
  <c r="W72" i="7" s="1"/>
  <c r="U72" i="7" a="1"/>
  <c r="U72" i="7" s="1"/>
  <c r="C72" i="7" a="1"/>
  <c r="C72" i="7" s="1"/>
  <c r="AI72" i="7" a="1"/>
  <c r="AI72" i="7" s="1"/>
  <c r="AJ72" i="7" s="1" a="1"/>
  <c r="AJ72" i="7" s="1"/>
  <c r="X72" i="7" a="1"/>
  <c r="X72" i="7" s="1"/>
  <c r="T72" i="7" a="1"/>
  <c r="T72" i="7" s="1"/>
  <c r="L72" i="7" a="1"/>
  <c r="L72" i="7" s="1"/>
  <c r="AG72" i="7" a="1"/>
  <c r="AG72" i="7" s="1"/>
  <c r="AH72" i="7" s="1" a="1"/>
  <c r="AH72" i="7" s="1"/>
  <c r="V72" i="7" a="1"/>
  <c r="V72" i="7" s="1"/>
  <c r="AC72" i="7" a="1"/>
  <c r="AC72" i="7" s="1"/>
  <c r="AD72" i="7" s="1" a="1"/>
  <c r="AD72" i="7" s="1"/>
  <c r="AE72" i="7" s="1" a="1"/>
  <c r="AE72" i="7" s="1"/>
  <c r="AH11" i="6" a="1"/>
  <c r="AH11" i="6" s="1"/>
  <c r="AD15" i="6" a="1"/>
  <c r="AD15" i="6" s="1"/>
  <c r="V11" i="6" a="1"/>
  <c r="V11" i="6" s="1"/>
  <c r="AG11" i="6" a="1"/>
  <c r="AG11" i="6" s="1"/>
  <c r="X31" i="6" a="1"/>
  <c r="X31" i="6" s="1"/>
  <c r="X88" i="6" s="1" a="1"/>
  <c r="X88" i="6" s="1"/>
  <c r="L88" i="6" s="1" a="1"/>
  <c r="L88" i="6" s="1"/>
  <c r="M88" i="6" s="1" a="1"/>
  <c r="M88" i="6" s="1"/>
  <c r="M89" i="6" s="1" a="1"/>
  <c r="M89" i="6" s="1"/>
  <c r="AD60" i="6" a="1"/>
  <c r="AD60" i="6" s="1"/>
  <c r="AY68" i="6" a="1"/>
  <c r="AY68" i="6" s="1"/>
  <c r="W69" i="6" a="1"/>
  <c r="W69" i="6" s="1"/>
  <c r="AG70" i="6" a="1"/>
  <c r="AG70" i="6" s="1"/>
  <c r="AH70" i="6" s="1" a="1"/>
  <c r="AH70" i="6" s="1"/>
  <c r="BC70" i="6" a="1"/>
  <c r="BC70" i="6" s="1"/>
  <c r="BC71" i="6" a="1"/>
  <c r="BC71" i="6" s="1"/>
  <c r="BH71" i="6" a="1"/>
  <c r="BH71" i="6" s="1"/>
  <c r="C72" i="6" a="1"/>
  <c r="C72" i="6" s="1"/>
  <c r="AY72" i="6" s="1" a="1"/>
  <c r="AY72" i="6" s="1"/>
  <c r="V72" i="6" a="1"/>
  <c r="V72" i="6" s="1"/>
  <c r="BK72" i="6" a="1"/>
  <c r="BK72" i="6" s="1"/>
  <c r="X73" i="6" a="1"/>
  <c r="X73" i="6" s="1"/>
  <c r="AO73" i="6" a="1"/>
  <c r="AO73" i="6" s="1"/>
  <c r="BK73" i="6" a="1"/>
  <c r="BK73" i="6" s="1"/>
  <c r="BP73" i="6" a="1"/>
  <c r="BP73" i="6" s="1"/>
  <c r="BH74" i="6" a="1"/>
  <c r="BH74" i="6" s="1"/>
  <c r="BI83" i="6" a="1"/>
  <c r="BI83" i="6" s="1"/>
  <c r="BI82" i="6" a="1"/>
  <c r="BI82" i="6" s="1"/>
  <c r="BI75" i="6" a="1"/>
  <c r="BI75" i="6" s="1"/>
  <c r="BI74" i="6" a="1"/>
  <c r="BI74" i="6" s="1"/>
  <c r="BI81" i="6" a="1"/>
  <c r="BI81" i="6" s="1"/>
  <c r="BI80" i="6" a="1"/>
  <c r="BI80" i="6" s="1"/>
  <c r="BI73" i="6" a="1"/>
  <c r="BI73" i="6" s="1"/>
  <c r="BI72" i="6" a="1"/>
  <c r="BI72" i="6" s="1"/>
  <c r="BI66" i="6" s="1" a="1"/>
  <c r="BI66" i="6" s="1"/>
  <c r="BX75" i="6" s="1" a="1"/>
  <c r="BX75" i="6" s="1"/>
  <c r="BV75" i="6" s="1" a="1"/>
  <c r="BV75" i="6" s="1"/>
  <c r="BI87" i="6" a="1"/>
  <c r="BI87" i="6" s="1"/>
  <c r="BI86" i="6" a="1"/>
  <c r="BI86" i="6" s="1"/>
  <c r="BB75" i="6" a="1"/>
  <c r="BB75" i="6" s="1"/>
  <c r="BQ76" i="6" a="1"/>
  <c r="BQ76" i="6" s="1"/>
  <c r="W77" i="6" a="1"/>
  <c r="W77" i="6" s="1"/>
  <c r="BQ77" i="6" a="1"/>
  <c r="BQ77" i="6" s="1"/>
  <c r="AG78" i="6" a="1"/>
  <c r="AG78" i="6" s="1"/>
  <c r="AH78" i="6" s="1" a="1"/>
  <c r="AH78" i="6" s="1"/>
  <c r="BC78" i="6" a="1"/>
  <c r="BC78" i="6" s="1"/>
  <c r="BQ79" i="6" a="1"/>
  <c r="BQ79" i="6" s="1"/>
  <c r="U80" i="6" a="1"/>
  <c r="U80" i="6" s="1"/>
  <c r="AI80" i="6" a="1"/>
  <c r="AI80" i="6" s="1"/>
  <c r="AJ80" i="6" s="1" a="1"/>
  <c r="AJ80" i="6" s="1"/>
  <c r="BP80" i="6" a="1"/>
  <c r="BP80" i="6" s="1"/>
  <c r="BO81" i="6" a="1"/>
  <c r="BO81" i="6" s="1"/>
  <c r="BO80" i="6" a="1"/>
  <c r="BO80" i="6" s="1"/>
  <c r="BO73" i="6" a="1"/>
  <c r="BO73" i="6" s="1"/>
  <c r="BO72" i="6" a="1"/>
  <c r="BO72" i="6" s="1"/>
  <c r="BO79" i="6" a="1"/>
  <c r="BO79" i="6" s="1"/>
  <c r="BO71" i="6" a="1"/>
  <c r="BO71" i="6" s="1"/>
  <c r="BO66" i="6" s="1" a="1"/>
  <c r="BO66" i="6" s="1"/>
  <c r="BX81" i="6" s="1" a="1"/>
  <c r="BX81" i="6" s="1"/>
  <c r="BV81" i="6" s="1" a="1"/>
  <c r="BV81" i="6" s="1"/>
  <c r="BO70" i="6" a="1"/>
  <c r="BO70" i="6" s="1"/>
  <c r="BO87" i="6" a="1"/>
  <c r="BO87" i="6" s="1"/>
  <c r="BO86" i="6" a="1"/>
  <c r="BO86" i="6" s="1"/>
  <c r="BO78" i="6" a="1"/>
  <c r="BO78" i="6" s="1"/>
  <c r="BO85" i="6" a="1"/>
  <c r="BO85" i="6" s="1"/>
  <c r="BO84" i="6" a="1"/>
  <c r="BO84" i="6" s="1"/>
  <c r="AP81" i="6" a="1"/>
  <c r="AP81" i="6" s="1"/>
  <c r="AO81" i="6" a="1"/>
  <c r="AO81" i="6" s="1"/>
  <c r="BB81" i="6" a="1"/>
  <c r="BB81" i="6" s="1"/>
  <c r="BB82" i="6" a="1"/>
  <c r="BB82" i="6" s="1"/>
  <c r="BQ84" i="6" a="1"/>
  <c r="BQ84" i="6" s="1"/>
  <c r="BI85" i="6" a="1"/>
  <c r="BI85" i="6" s="1"/>
  <c r="AG86" i="6" a="1"/>
  <c r="AG86" i="6" s="1"/>
  <c r="AH86" i="6" s="1" a="1"/>
  <c r="AH86" i="6" s="1"/>
  <c r="BC86" i="6" a="1"/>
  <c r="BC86" i="6" s="1"/>
  <c r="AU87" i="6" a="1"/>
  <c r="AU87" i="6" s="1"/>
  <c r="AV87" i="6" s="1" a="1"/>
  <c r="AV87" i="6" s="1"/>
  <c r="AF87" i="6" a="1"/>
  <c r="AF87" i="6" s="1"/>
  <c r="AC87" i="6" a="1"/>
  <c r="AC87" i="6" s="1"/>
  <c r="AD87" i="6" s="1" a="1"/>
  <c r="AD87" i="6" s="1"/>
  <c r="AE87" i="6" s="1" a="1"/>
  <c r="AE87" i="6" s="1"/>
  <c r="U87" i="6" a="1"/>
  <c r="U87" i="6" s="1"/>
  <c r="L87" i="6" a="1"/>
  <c r="L87" i="6" s="1"/>
  <c r="C87" i="6" a="1"/>
  <c r="C87" i="6" s="1"/>
  <c r="AY87" i="6" s="1" a="1"/>
  <c r="AY87" i="6" s="1"/>
  <c r="AW87" i="6" a="1"/>
  <c r="AW87" i="6" s="1"/>
  <c r="T87" i="6" a="1"/>
  <c r="T87" i="6" s="1"/>
  <c r="W87" i="6" a="1"/>
  <c r="W87" i="6" s="1"/>
  <c r="AG87" i="6" a="1"/>
  <c r="AG87" i="6" s="1"/>
  <c r="AH87" i="6" s="1" a="1"/>
  <c r="AH87" i="6" s="1"/>
  <c r="AB87" i="6" a="1"/>
  <c r="AB87" i="6" s="1"/>
  <c r="V87" i="6" a="1"/>
  <c r="V87" i="6" s="1"/>
  <c r="BP87" i="6" a="1"/>
  <c r="BP87" i="6" s="1"/>
  <c r="G119" i="6" a="1"/>
  <c r="G119" i="6" s="1"/>
  <c r="H119" i="6" s="1" a="1"/>
  <c r="H119" i="6" s="1"/>
  <c r="X81" i="6" a="1"/>
  <c r="X81" i="6" s="1"/>
  <c r="AI81" i="6" a="1"/>
  <c r="AI81" i="6" s="1"/>
  <c r="AJ81" i="6" s="1" a="1"/>
  <c r="AJ81" i="6" s="1"/>
  <c r="AP85" i="6" a="1"/>
  <c r="AP85" i="6" s="1"/>
  <c r="V30" i="7" a="1"/>
  <c r="V30" i="7" s="1"/>
  <c r="AH30" i="7" a="1"/>
  <c r="AH30" i="7" s="1"/>
  <c r="AW68" i="7" a="1"/>
  <c r="AW68" i="7" s="1"/>
  <c r="AU68" i="7" a="1"/>
  <c r="AU68" i="7" s="1"/>
  <c r="AV68" i="7" s="1" a="1"/>
  <c r="AV68" i="7" s="1"/>
  <c r="AF68" i="7" a="1"/>
  <c r="AF68" i="7" s="1"/>
  <c r="AB68" i="7" a="1"/>
  <c r="AB68" i="7" s="1"/>
  <c r="W68" i="7" a="1"/>
  <c r="W68" i="7" s="1"/>
  <c r="U68" i="7" a="1"/>
  <c r="U68" i="7" s="1"/>
  <c r="C68" i="7" a="1"/>
  <c r="C68" i="7" s="1"/>
  <c r="AI68" i="7" a="1"/>
  <c r="AI68" i="7" s="1"/>
  <c r="AJ68" i="7" s="1" a="1"/>
  <c r="AJ68" i="7" s="1"/>
  <c r="X68" i="7" a="1"/>
  <c r="X68" i="7" s="1"/>
  <c r="T68" i="7" a="1"/>
  <c r="T68" i="7" s="1"/>
  <c r="L68" i="7" a="1"/>
  <c r="L68" i="7" s="1"/>
  <c r="AG68" i="7" a="1"/>
  <c r="AG68" i="7" s="1"/>
  <c r="AH68" i="7" s="1" a="1"/>
  <c r="AH68" i="7" s="1"/>
  <c r="V68" i="7" a="1"/>
  <c r="V68" i="7" s="1"/>
  <c r="AO68" i="7" a="1"/>
  <c r="AO68" i="7" s="1"/>
  <c r="AP68" i="7" a="1"/>
  <c r="AP68" i="7" s="1"/>
  <c r="AW69" i="7" a="1"/>
  <c r="AW69" i="7" s="1"/>
  <c r="AU69" i="7" a="1"/>
  <c r="AU69" i="7" s="1"/>
  <c r="AV69" i="7" s="1" a="1"/>
  <c r="AV69" i="7" s="1"/>
  <c r="AF69" i="7" a="1"/>
  <c r="AF69" i="7" s="1"/>
  <c r="AB69" i="7" a="1"/>
  <c r="AB69" i="7" s="1"/>
  <c r="W69" i="7" a="1"/>
  <c r="W69" i="7" s="1"/>
  <c r="U69" i="7" a="1"/>
  <c r="U69" i="7" s="1"/>
  <c r="C69" i="7" a="1"/>
  <c r="C69" i="7" s="1"/>
  <c r="AG69" i="7" a="1"/>
  <c r="AG69" i="7" s="1"/>
  <c r="AH69" i="7" s="1" a="1"/>
  <c r="AH69" i="7" s="1"/>
  <c r="AC69" i="7" a="1"/>
  <c r="AC69" i="7" s="1"/>
  <c r="AD69" i="7" s="1" a="1"/>
  <c r="AD69" i="7" s="1"/>
  <c r="AE69" i="7" s="1" a="1"/>
  <c r="AE69" i="7" s="1"/>
  <c r="V69" i="7" a="1"/>
  <c r="V69" i="7" s="1"/>
  <c r="AI69" i="7" a="1"/>
  <c r="AI69" i="7" s="1"/>
  <c r="AJ69" i="7" s="1" a="1"/>
  <c r="AJ69" i="7" s="1"/>
  <c r="X69" i="7" a="1"/>
  <c r="X69" i="7" s="1"/>
  <c r="T69" i="7" a="1"/>
  <c r="T69" i="7" s="1"/>
  <c r="X75" i="6" a="1"/>
  <c r="X75" i="6" s="1"/>
  <c r="V82" i="6" a="1"/>
  <c r="V82" i="6" s="1"/>
  <c r="AG82" i="6" a="1"/>
  <c r="AG82" i="6" s="1"/>
  <c r="AH82" i="6" s="1" a="1"/>
  <c r="AH82" i="6" s="1"/>
  <c r="N31" i="7" a="1"/>
  <c r="N31" i="7" s="1"/>
  <c r="P2" i="7" s="1" a="1"/>
  <c r="P2" i="7" s="1"/>
  <c r="AD18" i="7" a="1"/>
  <c r="AD18" i="7" s="1"/>
  <c r="F113" i="7" a="1"/>
  <c r="F113" i="7" s="1"/>
  <c r="G113" i="7" s="1" a="1"/>
  <c r="G113" i="7" s="1"/>
  <c r="H113" i="7" s="1" a="1"/>
  <c r="H113" i="7" s="1"/>
  <c r="I113" i="7" s="1" a="1"/>
  <c r="I113" i="7" s="1"/>
  <c r="F110" i="7" a="1"/>
  <c r="F110" i="7" s="1"/>
  <c r="G110" i="7" s="1" a="1"/>
  <c r="G110" i="7" s="1"/>
  <c r="F106" i="7" a="1"/>
  <c r="F106" i="7" s="1"/>
  <c r="G106" i="7" s="1" a="1"/>
  <c r="G106" i="7" s="1"/>
  <c r="F104" i="7" a="1"/>
  <c r="F104" i="7" s="1"/>
  <c r="G104" i="7" s="1" a="1"/>
  <c r="G104" i="7" s="1"/>
  <c r="F103" i="7" a="1"/>
  <c r="F103" i="7" s="1"/>
  <c r="F107" i="7" a="1"/>
  <c r="F107" i="7" s="1"/>
  <c r="G107" i="7" s="1" a="1"/>
  <c r="G107" i="7" s="1"/>
  <c r="F105" i="7" a="1"/>
  <c r="F105" i="7" s="1"/>
  <c r="G105" i="7" s="1" a="1"/>
  <c r="G105" i="7" s="1"/>
  <c r="F111" i="7" a="1"/>
  <c r="F111" i="7" s="1"/>
  <c r="G111" i="7" s="1" a="1"/>
  <c r="G111" i="7" s="1"/>
  <c r="I33" i="7" a="1"/>
  <c r="I33" i="7" s="1"/>
  <c r="I32" i="7" a="1"/>
  <c r="I32" i="7" s="1"/>
  <c r="O32" i="7" s="1" a="1"/>
  <c r="O32" i="7" s="1"/>
  <c r="AW76" i="7" a="1"/>
  <c r="AW76" i="7" s="1"/>
  <c r="AU76" i="7" a="1"/>
  <c r="AU76" i="7" s="1"/>
  <c r="AV76" i="7" s="1" a="1"/>
  <c r="AV76" i="7" s="1"/>
  <c r="AF76" i="7" a="1"/>
  <c r="AF76" i="7" s="1"/>
  <c r="AB76" i="7" a="1"/>
  <c r="AB76" i="7" s="1"/>
  <c r="W76" i="7" a="1"/>
  <c r="W76" i="7" s="1"/>
  <c r="U76" i="7" a="1"/>
  <c r="U76" i="7" s="1"/>
  <c r="C76" i="7" a="1"/>
  <c r="C76" i="7" s="1"/>
  <c r="AG76" i="7" a="1"/>
  <c r="AG76" i="7" s="1"/>
  <c r="AH76" i="7" s="1" a="1"/>
  <c r="AH76" i="7" s="1"/>
  <c r="V76" i="7" a="1"/>
  <c r="V76" i="7" s="1"/>
  <c r="AI76" i="7" a="1"/>
  <c r="AI76" i="7" s="1"/>
  <c r="AJ76" i="7" s="1" a="1"/>
  <c r="AJ76" i="7" s="1"/>
  <c r="X76" i="7" a="1"/>
  <c r="X76" i="7" s="1"/>
  <c r="AC76" i="7" a="1"/>
  <c r="AC76" i="7" s="1"/>
  <c r="AD76" i="7" s="1" a="1"/>
  <c r="AD76" i="7" s="1"/>
  <c r="AE76" i="7" s="1" a="1"/>
  <c r="AE76" i="7" s="1"/>
  <c r="L76" i="7" a="1"/>
  <c r="L76" i="7" s="1"/>
  <c r="V74" i="6" a="1"/>
  <c r="V74" i="6" s="1"/>
  <c r="AG74" i="6" a="1"/>
  <c r="AG74" i="6" s="1"/>
  <c r="AH74" i="6" s="1" a="1"/>
  <c r="AH74" i="6" s="1"/>
  <c r="AI75" i="6" a="1"/>
  <c r="AI75" i="6" s="1"/>
  <c r="AJ75" i="6" s="1" a="1"/>
  <c r="AJ75" i="6" s="1"/>
  <c r="V81" i="6" a="1"/>
  <c r="V81" i="6" s="1"/>
  <c r="AB81" i="6" a="1"/>
  <c r="AB81" i="6" s="1"/>
  <c r="AG81" i="6" a="1"/>
  <c r="AG81" i="6" s="1"/>
  <c r="AH81" i="6" s="1" a="1"/>
  <c r="AH81" i="6" s="1"/>
  <c r="X83" i="6" a="1"/>
  <c r="X83" i="6" s="1"/>
  <c r="AI83" i="6" a="1"/>
  <c r="AI83" i="6" s="1"/>
  <c r="AJ83" i="6" s="1" a="1"/>
  <c r="AJ83" i="6" s="1"/>
  <c r="O33" i="7" a="1"/>
  <c r="O33" i="7" s="1"/>
  <c r="L31" i="7" a="1"/>
  <c r="L31" i="7" s="1"/>
  <c r="D12" i="9" s="1" a="1"/>
  <c r="D12" i="9" s="1"/>
  <c r="AC14" i="7" a="1"/>
  <c r="AC14" i="7" s="1"/>
  <c r="AD14" i="7" a="1"/>
  <c r="AD14" i="7" s="1"/>
  <c r="AC68" i="7" a="1"/>
  <c r="AC68" i="7" s="1"/>
  <c r="AD68" i="7" s="1" a="1"/>
  <c r="AD68" i="7" s="1"/>
  <c r="AE68" i="7" s="1" a="1"/>
  <c r="AE68" i="7" s="1"/>
  <c r="L69" i="7" a="1"/>
  <c r="L69" i="7" s="1"/>
  <c r="AW70" i="7" a="1"/>
  <c r="AW70" i="7" s="1"/>
  <c r="AU70" i="7" a="1"/>
  <c r="AU70" i="7" s="1"/>
  <c r="AV70" i="7" s="1" a="1"/>
  <c r="AV70" i="7" s="1"/>
  <c r="AF70" i="7" a="1"/>
  <c r="AF70" i="7" s="1"/>
  <c r="AB70" i="7" a="1"/>
  <c r="AB70" i="7" s="1"/>
  <c r="W70" i="7" a="1"/>
  <c r="W70" i="7" s="1"/>
  <c r="U70" i="7" a="1"/>
  <c r="U70" i="7" s="1"/>
  <c r="C70" i="7" a="1"/>
  <c r="C70" i="7" s="1"/>
  <c r="AI70" i="7" a="1"/>
  <c r="AI70" i="7" s="1"/>
  <c r="AJ70" i="7" s="1" a="1"/>
  <c r="AJ70" i="7" s="1"/>
  <c r="X70" i="7" a="1"/>
  <c r="X70" i="7" s="1"/>
  <c r="T70" i="7" a="1"/>
  <c r="T70" i="7" s="1"/>
  <c r="L70" i="7" a="1"/>
  <c r="L70" i="7" s="1"/>
  <c r="AC70" i="7" a="1"/>
  <c r="AC70" i="7" s="1"/>
  <c r="AD70" i="7" s="1" a="1"/>
  <c r="AD70" i="7" s="1"/>
  <c r="AE70" i="7" s="1" a="1"/>
  <c r="AE70" i="7" s="1"/>
  <c r="AO79" i="7" a="1"/>
  <c r="AO79" i="7" s="1"/>
  <c r="AP79" i="7" a="1"/>
  <c r="AP79" i="7" s="1"/>
  <c r="AW85" i="7" a="1"/>
  <c r="AW85" i="7" s="1"/>
  <c r="AU85" i="7" a="1"/>
  <c r="AU85" i="7" s="1"/>
  <c r="AV85" i="7" s="1" a="1"/>
  <c r="AV85" i="7" s="1"/>
  <c r="AF85" i="7" a="1"/>
  <c r="AF85" i="7" s="1"/>
  <c r="AB85" i="7" a="1"/>
  <c r="AB85" i="7" s="1"/>
  <c r="W85" i="7" a="1"/>
  <c r="W85" i="7" s="1"/>
  <c r="U85" i="7" a="1"/>
  <c r="U85" i="7" s="1"/>
  <c r="C85" i="7" a="1"/>
  <c r="C85" i="7" s="1"/>
  <c r="AI85" i="7" a="1"/>
  <c r="AI85" i="7" s="1"/>
  <c r="AJ85" i="7" s="1" a="1"/>
  <c r="AJ85" i="7" s="1"/>
  <c r="X85" i="7" a="1"/>
  <c r="X85" i="7" s="1"/>
  <c r="T85" i="7" a="1"/>
  <c r="T85" i="7" s="1"/>
  <c r="L85" i="7" a="1"/>
  <c r="L85" i="7" s="1"/>
  <c r="V85" i="7" a="1"/>
  <c r="V85" i="7" s="1"/>
  <c r="AG85" i="7" a="1"/>
  <c r="AG85" i="7" s="1"/>
  <c r="AH85" i="7" s="1" a="1"/>
  <c r="AH85" i="7" s="1"/>
  <c r="AC85" i="7" a="1"/>
  <c r="AC85" i="7" s="1"/>
  <c r="AD85" i="7" s="1" a="1"/>
  <c r="AD85" i="7" s="1"/>
  <c r="AE85" i="7" s="1" a="1"/>
  <c r="AE85" i="7" s="1"/>
  <c r="V68" i="6" a="1"/>
  <c r="V68" i="6" s="1"/>
  <c r="T74" i="6" a="1"/>
  <c r="T74" i="6" s="1"/>
  <c r="V75" i="6" a="1"/>
  <c r="V75" i="6" s="1"/>
  <c r="AB75" i="6" a="1"/>
  <c r="AB75" i="6" s="1"/>
  <c r="V76" i="6" a="1"/>
  <c r="V76" i="6" s="1"/>
  <c r="T81" i="6" a="1"/>
  <c r="T81" i="6" s="1"/>
  <c r="W81" i="6" a="1"/>
  <c r="W81" i="6" s="1"/>
  <c r="T82" i="6" a="1"/>
  <c r="T82" i="6" s="1"/>
  <c r="V83" i="6" a="1"/>
  <c r="V83" i="6" s="1"/>
  <c r="AB83" i="6" a="1"/>
  <c r="AB83" i="6" s="1"/>
  <c r="V84" i="6" a="1"/>
  <c r="V84" i="6" s="1"/>
  <c r="AD16" i="7" a="1"/>
  <c r="AD16" i="7" s="1"/>
  <c r="AH24" i="7" a="1"/>
  <c r="AH24" i="7" s="1"/>
  <c r="AD28" i="7" a="1"/>
  <c r="AD28" i="7" s="1"/>
  <c r="AC30" i="7" a="1"/>
  <c r="AC30" i="7" s="1"/>
  <c r="AD30" i="7" a="1"/>
  <c r="AD30" i="7" s="1"/>
  <c r="AC39" i="7" a="1"/>
  <c r="AC39" i="7" s="1"/>
  <c r="AD39" i="7" a="1"/>
  <c r="AD39" i="7" s="1"/>
  <c r="L39" i="7" s="1" a="1"/>
  <c r="L39" i="7" s="1"/>
  <c r="AC43" i="7" a="1"/>
  <c r="AC43" i="7" s="1"/>
  <c r="AD43" i="7" a="1"/>
  <c r="AD43" i="7" s="1"/>
  <c r="AC47" i="7" a="1"/>
  <c r="AC47" i="7" s="1"/>
  <c r="AD47" i="7" a="1"/>
  <c r="AD47" i="7" s="1"/>
  <c r="AC51" i="7" a="1"/>
  <c r="AC51" i="7" s="1"/>
  <c r="AD51" i="7" a="1"/>
  <c r="AD51" i="7" s="1"/>
  <c r="AC55" i="7" a="1"/>
  <c r="AC55" i="7" s="1"/>
  <c r="AD55" i="7" a="1"/>
  <c r="AD55" i="7" s="1"/>
  <c r="AW66" i="7" a="1"/>
  <c r="AW66" i="7" s="1"/>
  <c r="AU66" i="7" a="1"/>
  <c r="AU66" i="7" s="1"/>
  <c r="AV66" i="7" s="1" a="1"/>
  <c r="AV66" i="7" s="1"/>
  <c r="AF66" i="7" a="1"/>
  <c r="AF66" i="7" s="1"/>
  <c r="AB66" i="7" a="1"/>
  <c r="AB66" i="7" s="1"/>
  <c r="W66" i="7" a="1"/>
  <c r="W66" i="7" s="1"/>
  <c r="U66" i="7" a="1"/>
  <c r="U66" i="7" s="1"/>
  <c r="C66" i="7" a="1"/>
  <c r="C66" i="7" s="1"/>
  <c r="AI66" i="7" a="1"/>
  <c r="AI66" i="7" s="1"/>
  <c r="AJ66" i="7" s="1" a="1"/>
  <c r="AJ66" i="7" s="1"/>
  <c r="X66" i="7" a="1"/>
  <c r="X66" i="7" s="1"/>
  <c r="T66" i="7" a="1"/>
  <c r="T66" i="7" s="1"/>
  <c r="L66" i="7" a="1"/>
  <c r="L66" i="7" s="1"/>
  <c r="AC66" i="7" a="1"/>
  <c r="AC66" i="7" s="1"/>
  <c r="AD66" i="7" s="1" a="1"/>
  <c r="AD66" i="7" s="1"/>
  <c r="AE66" i="7" s="1" a="1"/>
  <c r="AE66" i="7" s="1"/>
  <c r="AG66" i="7" a="1"/>
  <c r="AG66" i="7" s="1"/>
  <c r="AH66" i="7" s="1" a="1"/>
  <c r="AH66" i="7" s="1"/>
  <c r="V70" i="7" a="1"/>
  <c r="V70" i="7" s="1"/>
  <c r="AW73" i="7" a="1"/>
  <c r="AW73" i="7" s="1"/>
  <c r="AU73" i="7" a="1"/>
  <c r="AU73" i="7" s="1"/>
  <c r="AV73" i="7" s="1" a="1"/>
  <c r="AV73" i="7" s="1"/>
  <c r="AF73" i="7" a="1"/>
  <c r="AF73" i="7" s="1"/>
  <c r="AB73" i="7" a="1"/>
  <c r="AB73" i="7" s="1"/>
  <c r="W73" i="7" a="1"/>
  <c r="W73" i="7" s="1"/>
  <c r="U73" i="7" a="1"/>
  <c r="U73" i="7" s="1"/>
  <c r="C73" i="7" a="1"/>
  <c r="C73" i="7" s="1"/>
  <c r="AI73" i="7" a="1"/>
  <c r="AI73" i="7" s="1"/>
  <c r="AJ73" i="7" s="1" a="1"/>
  <c r="AJ73" i="7" s="1"/>
  <c r="X73" i="7" a="1"/>
  <c r="X73" i="7" s="1"/>
  <c r="AC73" i="7" a="1"/>
  <c r="AC73" i="7" s="1"/>
  <c r="AD73" i="7" s="1" a="1"/>
  <c r="AD73" i="7" s="1"/>
  <c r="AE73" i="7" s="1" a="1"/>
  <c r="AE73" i="7" s="1"/>
  <c r="T73" i="7" a="1"/>
  <c r="T73" i="7" s="1"/>
  <c r="L73" i="7" a="1"/>
  <c r="L73" i="7" s="1"/>
  <c r="AG73" i="7" a="1"/>
  <c r="AG73" i="7" s="1"/>
  <c r="AH73" i="7" s="1" a="1"/>
  <c r="AH73" i="7" s="1"/>
  <c r="AO66" i="7" a="1"/>
  <c r="AO66" i="7" s="1"/>
  <c r="AP66" i="7" a="1"/>
  <c r="AP66" i="7" s="1"/>
  <c r="AW67" i="7" a="1"/>
  <c r="AW67" i="7" s="1"/>
  <c r="AU67" i="7" a="1"/>
  <c r="AU67" i="7" s="1"/>
  <c r="AV67" i="7" s="1" a="1"/>
  <c r="AV67" i="7" s="1"/>
  <c r="AF67" i="7" a="1"/>
  <c r="AF67" i="7" s="1"/>
  <c r="AB67" i="7" a="1"/>
  <c r="AB67" i="7" s="1"/>
  <c r="W67" i="7" a="1"/>
  <c r="W67" i="7" s="1"/>
  <c r="U67" i="7" a="1"/>
  <c r="U67" i="7" s="1"/>
  <c r="C67" i="7" a="1"/>
  <c r="C67" i="7" s="1"/>
  <c r="AG67" i="7" a="1"/>
  <c r="AG67" i="7" s="1"/>
  <c r="AH67" i="7" s="1" a="1"/>
  <c r="AH67" i="7" s="1"/>
  <c r="AC67" i="7" a="1"/>
  <c r="AC67" i="7" s="1"/>
  <c r="AD67" i="7" s="1" a="1"/>
  <c r="AD67" i="7" s="1"/>
  <c r="AE67" i="7" s="1" a="1"/>
  <c r="AE67" i="7" s="1"/>
  <c r="V67" i="7" a="1"/>
  <c r="V67" i="7" s="1"/>
  <c r="T67" i="7" a="1"/>
  <c r="T67" i="7" s="1"/>
  <c r="AO70" i="7" a="1"/>
  <c r="AO70" i="7" s="1"/>
  <c r="AP70" i="7" a="1"/>
  <c r="AP70" i="7" s="1"/>
  <c r="AW71" i="7" a="1"/>
  <c r="AW71" i="7" s="1"/>
  <c r="AU71" i="7" a="1"/>
  <c r="AU71" i="7" s="1"/>
  <c r="AV71" i="7" s="1" a="1"/>
  <c r="AV71" i="7" s="1"/>
  <c r="AF71" i="7" a="1"/>
  <c r="AF71" i="7" s="1"/>
  <c r="AB71" i="7" a="1"/>
  <c r="AB71" i="7" s="1"/>
  <c r="W71" i="7" a="1"/>
  <c r="W71" i="7" s="1"/>
  <c r="U71" i="7" a="1"/>
  <c r="U71" i="7" s="1"/>
  <c r="C71" i="7" a="1"/>
  <c r="C71" i="7" s="1"/>
  <c r="AG71" i="7" a="1"/>
  <c r="AG71" i="7" s="1"/>
  <c r="AH71" i="7" s="1" a="1"/>
  <c r="AH71" i="7" s="1"/>
  <c r="AC71" i="7" a="1"/>
  <c r="AC71" i="7" s="1"/>
  <c r="AD71" i="7" s="1" a="1"/>
  <c r="AD71" i="7" s="1"/>
  <c r="AE71" i="7" s="1" a="1"/>
  <c r="AE71" i="7" s="1"/>
  <c r="V71" i="7" a="1"/>
  <c r="V71" i="7" s="1"/>
  <c r="T71" i="7" a="1"/>
  <c r="T71" i="7" s="1"/>
  <c r="AW80" i="7" a="1"/>
  <c r="AW80" i="7" s="1"/>
  <c r="AU80" i="7" a="1"/>
  <c r="AU80" i="7" s="1"/>
  <c r="AV80" i="7" s="1" a="1"/>
  <c r="AV80" i="7" s="1"/>
  <c r="AF80" i="7" a="1"/>
  <c r="AF80" i="7" s="1"/>
  <c r="AB80" i="7" a="1"/>
  <c r="AB80" i="7" s="1"/>
  <c r="W80" i="7" a="1"/>
  <c r="W80" i="7" s="1"/>
  <c r="U80" i="7" a="1"/>
  <c r="U80" i="7" s="1"/>
  <c r="C80" i="7" a="1"/>
  <c r="C80" i="7" s="1"/>
  <c r="AG80" i="7" a="1"/>
  <c r="AG80" i="7" s="1"/>
  <c r="AH80" i="7" s="1" a="1"/>
  <c r="AH80" i="7" s="1"/>
  <c r="V80" i="7" a="1"/>
  <c r="V80" i="7" s="1"/>
  <c r="AI80" i="7" a="1"/>
  <c r="AI80" i="7" s="1"/>
  <c r="AJ80" i="7" s="1" a="1"/>
  <c r="AJ80" i="7" s="1"/>
  <c r="X80" i="7" a="1"/>
  <c r="X80" i="7" s="1"/>
  <c r="AC80" i="7" a="1"/>
  <c r="AC80" i="7" s="1"/>
  <c r="AD80" i="7" s="1" a="1"/>
  <c r="AD80" i="7" s="1"/>
  <c r="AE80" i="7" s="1" a="1"/>
  <c r="AE80" i="7" s="1"/>
  <c r="L80" i="7" a="1"/>
  <c r="L80" i="7" s="1"/>
  <c r="T80" i="7" a="1"/>
  <c r="T80" i="7" s="1"/>
  <c r="AO80" i="7" a="1"/>
  <c r="AO80" i="7" s="1"/>
  <c r="AP80" i="7" a="1"/>
  <c r="AP80" i="7" s="1"/>
  <c r="AW84" i="7" a="1"/>
  <c r="AW84" i="7" s="1"/>
  <c r="AU84" i="7" a="1"/>
  <c r="AU84" i="7" s="1"/>
  <c r="AV84" i="7" s="1" a="1"/>
  <c r="AV84" i="7" s="1"/>
  <c r="AF84" i="7" a="1"/>
  <c r="AF84" i="7" s="1"/>
  <c r="AB84" i="7" a="1"/>
  <c r="AB84" i="7" s="1"/>
  <c r="W84" i="7" a="1"/>
  <c r="W84" i="7" s="1"/>
  <c r="U84" i="7" a="1"/>
  <c r="U84" i="7" s="1"/>
  <c r="C84" i="7" a="1"/>
  <c r="C84" i="7" s="1"/>
  <c r="AG84" i="7" a="1"/>
  <c r="AG84" i="7" s="1"/>
  <c r="AH84" i="7" s="1" a="1"/>
  <c r="AH84" i="7" s="1"/>
  <c r="AC84" i="7" a="1"/>
  <c r="AC84" i="7" s="1"/>
  <c r="AD84" i="7" s="1" a="1"/>
  <c r="AD84" i="7" s="1"/>
  <c r="AE84" i="7" s="1" a="1"/>
  <c r="AE84" i="7" s="1"/>
  <c r="V84" i="7" a="1"/>
  <c r="V84" i="7" s="1"/>
  <c r="T84" i="7" a="1"/>
  <c r="T84" i="7" s="1"/>
  <c r="AI84" i="7" a="1"/>
  <c r="AI84" i="7" s="1"/>
  <c r="AJ84" i="7" s="1" a="1"/>
  <c r="AJ84" i="7" s="1"/>
  <c r="L84" i="7" a="1"/>
  <c r="L84" i="7" s="1"/>
  <c r="AO75" i="7" a="1"/>
  <c r="AO75" i="7" s="1"/>
  <c r="AP75" i="7" a="1"/>
  <c r="AP75" i="7" s="1"/>
  <c r="AW77" i="7" a="1"/>
  <c r="AW77" i="7" s="1"/>
  <c r="AU77" i="7" a="1"/>
  <c r="AU77" i="7" s="1"/>
  <c r="AV77" i="7" s="1" a="1"/>
  <c r="AV77" i="7" s="1"/>
  <c r="AF77" i="7" a="1"/>
  <c r="AF77" i="7" s="1"/>
  <c r="AB77" i="7" a="1"/>
  <c r="AB77" i="7" s="1"/>
  <c r="W77" i="7" a="1"/>
  <c r="W77" i="7" s="1"/>
  <c r="U77" i="7" a="1"/>
  <c r="U77" i="7" s="1"/>
  <c r="C77" i="7" a="1"/>
  <c r="C77" i="7" s="1"/>
  <c r="AI77" i="7" a="1"/>
  <c r="AI77" i="7" s="1"/>
  <c r="AJ77" i="7" s="1" a="1"/>
  <c r="AJ77" i="7" s="1"/>
  <c r="X77" i="7" a="1"/>
  <c r="X77" i="7" s="1"/>
  <c r="AC77" i="7" a="1"/>
  <c r="AC77" i="7" s="1"/>
  <c r="AD77" i="7" s="1" a="1"/>
  <c r="AD77" i="7" s="1"/>
  <c r="AE77" i="7" s="1" a="1"/>
  <c r="AE77" i="7" s="1"/>
  <c r="V77" i="7" a="1"/>
  <c r="V77" i="7" s="1"/>
  <c r="AP77" i="7" a="1"/>
  <c r="AP77" i="7" s="1"/>
  <c r="AW79" i="7" a="1"/>
  <c r="AW79" i="7" s="1"/>
  <c r="AU79" i="7" a="1"/>
  <c r="AU79" i="7" s="1"/>
  <c r="AV79" i="7" s="1" a="1"/>
  <c r="AV79" i="7" s="1"/>
  <c r="AF79" i="7" a="1"/>
  <c r="AF79" i="7" s="1"/>
  <c r="AB79" i="7" a="1"/>
  <c r="AB79" i="7" s="1"/>
  <c r="W79" i="7" a="1"/>
  <c r="W79" i="7" s="1"/>
  <c r="U79" i="7" a="1"/>
  <c r="U79" i="7" s="1"/>
  <c r="C79" i="7" a="1"/>
  <c r="C79" i="7" s="1"/>
  <c r="T79" i="7" a="1"/>
  <c r="T79" i="7" s="1"/>
  <c r="L79" i="7" a="1"/>
  <c r="L79" i="7" s="1"/>
  <c r="AG79" i="7" a="1"/>
  <c r="AG79" i="7" s="1"/>
  <c r="AH79" i="7" s="1" a="1"/>
  <c r="AH79" i="7" s="1"/>
  <c r="V79" i="7" a="1"/>
  <c r="V79" i="7" s="1"/>
  <c r="AC79" i="7" a="1"/>
  <c r="AC79" i="7" s="1"/>
  <c r="AD79" i="7" s="1" a="1"/>
  <c r="AD79" i="7" s="1"/>
  <c r="AE79" i="7" s="1" a="1"/>
  <c r="AE79" i="7" s="1"/>
  <c r="AO85" i="7" a="1"/>
  <c r="AO85" i="7" s="1"/>
  <c r="AP85" i="7" a="1"/>
  <c r="AP85" i="7" s="1"/>
  <c r="AI79" i="7" a="1"/>
  <c r="AI79" i="7" s="1"/>
  <c r="AJ79" i="7" s="1" a="1"/>
  <c r="AJ79" i="7" s="1"/>
  <c r="AW83" i="7" a="1"/>
  <c r="AW83" i="7" s="1"/>
  <c r="AU83" i="7" a="1"/>
  <c r="AU83" i="7" s="1"/>
  <c r="AV83" i="7" s="1" a="1"/>
  <c r="AV83" i="7" s="1"/>
  <c r="AF83" i="7" a="1"/>
  <c r="AF83" i="7" s="1"/>
  <c r="AB83" i="7" a="1"/>
  <c r="AB83" i="7" s="1"/>
  <c r="W83" i="7" a="1"/>
  <c r="W83" i="7" s="1"/>
  <c r="U83" i="7" a="1"/>
  <c r="U83" i="7" s="1"/>
  <c r="C83" i="7" a="1"/>
  <c r="C83" i="7" s="1"/>
  <c r="T83" i="7" a="1"/>
  <c r="T83" i="7" s="1"/>
  <c r="L83" i="7" a="1"/>
  <c r="L83" i="7" s="1"/>
  <c r="AG83" i="7" a="1"/>
  <c r="AG83" i="7" s="1"/>
  <c r="AH83" i="7" s="1" a="1"/>
  <c r="AH83" i="7" s="1"/>
  <c r="V83" i="7" a="1"/>
  <c r="V83" i="7" s="1"/>
  <c r="AC83" i="7" a="1"/>
  <c r="AC83" i="7" s="1"/>
  <c r="AD83" i="7" s="1" a="1"/>
  <c r="AD83" i="7" s="1"/>
  <c r="AE83" i="7" s="1" a="1"/>
  <c r="AE83" i="7" s="1"/>
  <c r="V17" i="8" a="1"/>
  <c r="V17" i="8" s="1"/>
  <c r="AH17" i="8" a="1"/>
  <c r="AH17" i="8" s="1"/>
  <c r="V26" i="8" a="1"/>
  <c r="V26" i="8" s="1"/>
  <c r="AH26" i="8" a="1"/>
  <c r="AH26" i="8" s="1"/>
  <c r="AC26" i="8" a="1"/>
  <c r="AC26" i="8" s="1"/>
  <c r="AD26" i="8" a="1"/>
  <c r="AD26" i="8" s="1"/>
  <c r="AD45" i="8" a="1"/>
  <c r="AD45" i="8" s="1"/>
  <c r="AC45" i="8" a="1"/>
  <c r="AC45" i="8" s="1"/>
  <c r="AD52" i="8" a="1"/>
  <c r="AD52" i="8" s="1"/>
  <c r="AC52" i="8" a="1"/>
  <c r="AC52" i="8" s="1"/>
  <c r="AP68" i="8" a="1"/>
  <c r="AP68" i="8" s="1"/>
  <c r="AO68" i="8" a="1"/>
  <c r="AO68" i="8" s="1"/>
  <c r="AO72" i="8" a="1"/>
  <c r="AO72" i="8" s="1"/>
  <c r="AP72" i="8" a="1"/>
  <c r="AP72" i="8" s="1"/>
  <c r="V22" i="8" a="1"/>
  <c r="V22" i="8" s="1"/>
  <c r="AH22" i="8" a="1"/>
  <c r="AH22" i="8" s="1"/>
  <c r="AC22" i="8" a="1"/>
  <c r="AC22" i="8" s="1"/>
  <c r="AD22" i="8" a="1"/>
  <c r="AD22" i="8" s="1"/>
  <c r="V29" i="8" a="1"/>
  <c r="V29" i="8" s="1"/>
  <c r="AH29" i="8" a="1"/>
  <c r="AH29" i="8" s="1"/>
  <c r="AD41" i="8" a="1"/>
  <c r="AD41" i="8" s="1"/>
  <c r="AC41" i="8" a="1"/>
  <c r="AC41" i="8" s="1"/>
  <c r="AD48" i="8" a="1"/>
  <c r="AD48" i="8" s="1"/>
  <c r="AC48" i="8" a="1"/>
  <c r="AC48" i="8" s="1"/>
  <c r="AD57" i="8" a="1"/>
  <c r="AD57" i="8" s="1"/>
  <c r="AC57" i="8" a="1"/>
  <c r="AC57" i="8" s="1"/>
  <c r="AI67" i="8" a="1"/>
  <c r="AI67" i="8" s="1"/>
  <c r="AJ67" i="8" s="1" a="1"/>
  <c r="AJ67" i="8" s="1"/>
  <c r="AG67" i="8" a="1"/>
  <c r="AG67" i="8" s="1"/>
  <c r="AH67" i="8" s="1" a="1"/>
  <c r="AH67" i="8" s="1"/>
  <c r="AC67" i="8" a="1"/>
  <c r="AC67" i="8" s="1"/>
  <c r="AD67" i="8" s="1" a="1"/>
  <c r="AD67" i="8" s="1"/>
  <c r="AE67" i="8" s="1" a="1"/>
  <c r="AE67" i="8" s="1"/>
  <c r="X67" i="8" a="1"/>
  <c r="X67" i="8" s="1"/>
  <c r="V67" i="8" a="1"/>
  <c r="V67" i="8" s="1"/>
  <c r="T67" i="8" a="1"/>
  <c r="T67" i="8" s="1"/>
  <c r="L67" i="8" a="1"/>
  <c r="L67" i="8" s="1"/>
  <c r="AU67" i="8" a="1"/>
  <c r="AU67" i="8" s="1"/>
  <c r="AV67" i="8" s="1" a="1"/>
  <c r="AV67" i="8" s="1"/>
  <c r="AW67" i="8" a="1"/>
  <c r="AW67" i="8" s="1"/>
  <c r="AF67" i="8" a="1"/>
  <c r="AF67" i="8" s="1"/>
  <c r="U67" i="8" a="1"/>
  <c r="U67" i="8" s="1"/>
  <c r="C67" i="8" a="1"/>
  <c r="C67" i="8" s="1"/>
  <c r="AI72" i="8" a="1"/>
  <c r="AI72" i="8" s="1"/>
  <c r="AJ72" i="8" s="1" a="1"/>
  <c r="AJ72" i="8" s="1"/>
  <c r="X72" i="8" a="1"/>
  <c r="X72" i="8" s="1"/>
  <c r="AF72" i="8" a="1"/>
  <c r="AF72" i="8" s="1"/>
  <c r="V72" i="8" a="1"/>
  <c r="V72" i="8" s="1"/>
  <c r="C72" i="8" a="1"/>
  <c r="C72" i="8" s="1"/>
  <c r="AW72" i="8" a="1"/>
  <c r="AW72" i="8" s="1"/>
  <c r="AB72" i="8" a="1"/>
  <c r="AB72" i="8" s="1"/>
  <c r="U72" i="8" a="1"/>
  <c r="U72" i="8" s="1"/>
  <c r="L72" i="8" a="1"/>
  <c r="L72" i="8" s="1"/>
  <c r="AC72" i="8" a="1"/>
  <c r="AC72" i="8" s="1"/>
  <c r="AD72" i="8" s="1" a="1"/>
  <c r="AD72" i="8" s="1"/>
  <c r="AE72" i="8" s="1" a="1"/>
  <c r="AE72" i="8" s="1"/>
  <c r="W72" i="8" a="1"/>
  <c r="W72" i="8" s="1"/>
  <c r="AU72" i="8" a="1"/>
  <c r="AU72" i="8" s="1"/>
  <c r="AV72" i="8" s="1" a="1"/>
  <c r="AV72" i="8" s="1"/>
  <c r="AW80" i="8" a="1"/>
  <c r="AW80" i="8" s="1"/>
  <c r="AG80" i="8" a="1"/>
  <c r="AG80" i="8" s="1"/>
  <c r="AH80" i="8" s="1" a="1"/>
  <c r="AH80" i="8" s="1"/>
  <c r="X80" i="8" a="1"/>
  <c r="X80" i="8" s="1"/>
  <c r="AF80" i="8" a="1"/>
  <c r="AF80" i="8" s="1"/>
  <c r="AC80" i="8" a="1"/>
  <c r="AC80" i="8" s="1"/>
  <c r="AD80" i="8" s="1" a="1"/>
  <c r="AD80" i="8" s="1"/>
  <c r="AE80" i="8" s="1" a="1"/>
  <c r="AE80" i="8" s="1"/>
  <c r="U80" i="8" a="1"/>
  <c r="U80" i="8" s="1"/>
  <c r="L80" i="8" a="1"/>
  <c r="L80" i="8" s="1"/>
  <c r="C80" i="8" a="1"/>
  <c r="C80" i="8" s="1"/>
  <c r="W80" i="8" a="1"/>
  <c r="W80" i="8" s="1"/>
  <c r="AU80" i="8" a="1"/>
  <c r="AU80" i="8" s="1"/>
  <c r="AV80" i="8" s="1" a="1"/>
  <c r="AV80" i="8" s="1"/>
  <c r="V80" i="8" a="1"/>
  <c r="V80" i="8" s="1"/>
  <c r="AI80" i="8" a="1"/>
  <c r="AI80" i="8" s="1"/>
  <c r="AJ80" i="8" s="1" a="1"/>
  <c r="AJ80" i="8" s="1"/>
  <c r="T80" i="8" a="1"/>
  <c r="T80" i="8" s="1"/>
  <c r="BU83" i="8" a="1"/>
  <c r="BU83" i="8" s="1"/>
  <c r="BU85" i="8" a="1"/>
  <c r="BU85" i="8" s="1"/>
  <c r="BU78" i="8" a="1"/>
  <c r="BU78" i="8" s="1"/>
  <c r="BU74" i="8" a="1"/>
  <c r="BU74" i="8" s="1"/>
  <c r="BU70" i="8" a="1"/>
  <c r="BU70" i="8" s="1"/>
  <c r="BU69" i="8" a="1"/>
  <c r="BU69" i="8" s="1"/>
  <c r="BU68" i="8" a="1"/>
  <c r="BU68" i="8" s="1"/>
  <c r="BU67" i="8" a="1"/>
  <c r="BU67" i="8" s="1"/>
  <c r="BU66" i="8" a="1"/>
  <c r="BU66" i="8" s="1"/>
  <c r="BU82" i="8" a="1"/>
  <c r="BU82" i="8" s="1"/>
  <c r="BU80" i="8" a="1"/>
  <c r="BU80" i="8" s="1"/>
  <c r="BU79" i="8" a="1"/>
  <c r="BU79" i="8" s="1"/>
  <c r="BU75" i="8" a="1"/>
  <c r="BU75" i="8" s="1"/>
  <c r="BU84" i="8" a="1"/>
  <c r="BU84" i="8" s="1"/>
  <c r="BU76" i="8" a="1"/>
  <c r="BU76" i="8" s="1"/>
  <c r="BU72" i="8" a="1"/>
  <c r="BU72" i="8" s="1"/>
  <c r="BU77" i="8" a="1"/>
  <c r="BU77" i="8" s="1"/>
  <c r="BU81" i="8" a="1"/>
  <c r="BU81" i="8" s="1"/>
  <c r="BU71" i="8" a="1"/>
  <c r="BU71" i="8" s="1"/>
  <c r="AO83" i="7" a="1"/>
  <c r="AO83" i="7" s="1"/>
  <c r="AP83" i="7" a="1"/>
  <c r="AP83" i="7" s="1"/>
  <c r="N31" i="8" a="1"/>
  <c r="N31" i="8" s="1"/>
  <c r="P2" i="8" s="1" a="1"/>
  <c r="P2" i="8" s="1"/>
  <c r="V18" i="8" a="1"/>
  <c r="V18" i="8" s="1"/>
  <c r="AH18" i="8" a="1"/>
  <c r="AH18" i="8" s="1"/>
  <c r="AC18" i="8" a="1"/>
  <c r="AC18" i="8" s="1"/>
  <c r="AD18" i="8" a="1"/>
  <c r="AD18" i="8" s="1"/>
  <c r="AD19" i="8" a="1"/>
  <c r="AD19" i="8" s="1"/>
  <c r="AH20" i="8" a="1"/>
  <c r="AH20" i="8" s="1"/>
  <c r="V25" i="8" a="1"/>
  <c r="V25" i="8" s="1"/>
  <c r="AH25" i="8" a="1"/>
  <c r="AH25" i="8" s="1"/>
  <c r="AD28" i="8" a="1"/>
  <c r="AD28" i="8" s="1"/>
  <c r="AD44" i="8" a="1"/>
  <c r="AD44" i="8" s="1"/>
  <c r="AC44" i="8" a="1"/>
  <c r="AC44" i="8" s="1"/>
  <c r="AD53" i="8" a="1"/>
  <c r="AD53" i="8" s="1"/>
  <c r="AC53" i="8" a="1"/>
  <c r="AC53" i="8" s="1"/>
  <c r="AP67" i="8" a="1"/>
  <c r="AP67" i="8" s="1"/>
  <c r="AO67" i="8" a="1"/>
  <c r="AO67" i="8" s="1"/>
  <c r="V21" i="8" a="1"/>
  <c r="V21" i="8" s="1"/>
  <c r="AH21" i="8" a="1"/>
  <c r="AH21" i="8" s="1"/>
  <c r="AD24" i="8" a="1"/>
  <c r="AD24" i="8" s="1"/>
  <c r="V30" i="8" a="1"/>
  <c r="V30" i="8" s="1"/>
  <c r="AH30" i="8" a="1"/>
  <c r="AH30" i="8" s="1"/>
  <c r="AC30" i="8" a="1"/>
  <c r="AC30" i="8" s="1"/>
  <c r="AD30" i="8" a="1"/>
  <c r="AD30" i="8" s="1"/>
  <c r="AD40" i="8" a="1"/>
  <c r="AD40" i="8" s="1"/>
  <c r="AC40" i="8" a="1"/>
  <c r="AC40" i="8" s="1"/>
  <c r="AD49" i="8" a="1"/>
  <c r="AD49" i="8" s="1"/>
  <c r="AC49" i="8" a="1"/>
  <c r="AC49" i="8" s="1"/>
  <c r="AD56" i="8" a="1"/>
  <c r="AD56" i="8" s="1"/>
  <c r="AC56" i="8" a="1"/>
  <c r="AC56" i="8" s="1"/>
  <c r="AB67" i="8" a="1"/>
  <c r="AB67" i="8" s="1"/>
  <c r="AG72" i="8" a="1"/>
  <c r="AG72" i="8" s="1"/>
  <c r="AH72" i="8" s="1" a="1"/>
  <c r="AH72" i="8" s="1"/>
  <c r="AB80" i="8" a="1"/>
  <c r="AB80" i="8" s="1"/>
  <c r="BQ81" i="8" a="1"/>
  <c r="BQ81" i="8" s="1"/>
  <c r="BQ83" i="8" a="1"/>
  <c r="BQ83" i="8" s="1"/>
  <c r="BQ76" i="8" a="1"/>
  <c r="BQ76" i="8" s="1"/>
  <c r="BQ72" i="8" a="1"/>
  <c r="BQ72" i="8" s="1"/>
  <c r="BQ70" i="8" a="1"/>
  <c r="BQ70" i="8" s="1"/>
  <c r="BQ69" i="8" a="1"/>
  <c r="BQ69" i="8" s="1"/>
  <c r="BQ68" i="8" a="1"/>
  <c r="BQ68" i="8" s="1"/>
  <c r="BQ67" i="8" a="1"/>
  <c r="BQ67" i="8" s="1"/>
  <c r="BQ66" i="8" a="1"/>
  <c r="BQ66" i="8" s="1"/>
  <c r="BQ82" i="8" a="1"/>
  <c r="BQ82" i="8" s="1"/>
  <c r="BQ77" i="8" a="1"/>
  <c r="BQ77" i="8" s="1"/>
  <c r="BQ79" i="8" a="1"/>
  <c r="BQ79" i="8" s="1"/>
  <c r="BQ78" i="8" a="1"/>
  <c r="BQ78" i="8" s="1"/>
  <c r="BQ71" i="8" a="1"/>
  <c r="BQ71" i="8" s="1"/>
  <c r="BQ80" i="8" a="1"/>
  <c r="BQ80" i="8" s="1"/>
  <c r="BQ74" i="8" a="1"/>
  <c r="BQ74" i="8" s="1"/>
  <c r="BQ73" i="8" a="1"/>
  <c r="BQ73" i="8" s="1"/>
  <c r="BQ84" i="8" a="1"/>
  <c r="BQ84" i="8" s="1"/>
  <c r="M86" i="7" a="1"/>
  <c r="M86" i="7" s="1"/>
  <c r="AW74" i="7" a="1"/>
  <c r="AW74" i="7" s="1"/>
  <c r="AU74" i="7" a="1"/>
  <c r="AU74" i="7" s="1"/>
  <c r="AV74" i="7" s="1" a="1"/>
  <c r="AV74" i="7" s="1"/>
  <c r="AF74" i="7" a="1"/>
  <c r="AF74" i="7" s="1"/>
  <c r="AB74" i="7" a="1"/>
  <c r="AB74" i="7" s="1"/>
  <c r="W74" i="7" a="1"/>
  <c r="W74" i="7" s="1"/>
  <c r="U74" i="7" a="1"/>
  <c r="U74" i="7" s="1"/>
  <c r="C74" i="7" a="1"/>
  <c r="C74" i="7" s="1"/>
  <c r="L74" i="7" a="1"/>
  <c r="L74" i="7" s="1"/>
  <c r="T74" i="7" a="1"/>
  <c r="T74" i="7" s="1"/>
  <c r="AP74" i="7" a="1"/>
  <c r="AP74" i="7" s="1"/>
  <c r="AW78" i="7" a="1"/>
  <c r="AW78" i="7" s="1"/>
  <c r="AU78" i="7" a="1"/>
  <c r="AU78" i="7" s="1"/>
  <c r="AV78" i="7" s="1" a="1"/>
  <c r="AV78" i="7" s="1"/>
  <c r="AF78" i="7" a="1"/>
  <c r="AF78" i="7" s="1"/>
  <c r="AB78" i="7" a="1"/>
  <c r="AB78" i="7" s="1"/>
  <c r="W78" i="7" a="1"/>
  <c r="W78" i="7" s="1"/>
  <c r="U78" i="7" a="1"/>
  <c r="U78" i="7" s="1"/>
  <c r="C78" i="7" a="1"/>
  <c r="C78" i="7" s="1"/>
  <c r="L78" i="7" a="1"/>
  <c r="L78" i="7" s="1"/>
  <c r="T78" i="7" a="1"/>
  <c r="T78" i="7" s="1"/>
  <c r="AP78" i="7" a="1"/>
  <c r="AP78" i="7" s="1"/>
  <c r="AW82" i="7" a="1"/>
  <c r="AW82" i="7" s="1"/>
  <c r="AU82" i="7" a="1"/>
  <c r="AU82" i="7" s="1"/>
  <c r="AV82" i="7" s="1" a="1"/>
  <c r="AV82" i="7" s="1"/>
  <c r="AF82" i="7" a="1"/>
  <c r="AF82" i="7" s="1"/>
  <c r="AB82" i="7" a="1"/>
  <c r="AB82" i="7" s="1"/>
  <c r="W82" i="7" a="1"/>
  <c r="W82" i="7" s="1"/>
  <c r="U82" i="7" a="1"/>
  <c r="U82" i="7" s="1"/>
  <c r="C82" i="7" a="1"/>
  <c r="C82" i="7" s="1"/>
  <c r="L82" i="7" a="1"/>
  <c r="L82" i="7" s="1"/>
  <c r="T82" i="7" a="1"/>
  <c r="T82" i="7" s="1"/>
  <c r="AP82" i="7" a="1"/>
  <c r="AP82" i="7" s="1"/>
  <c r="M31" i="8" a="1"/>
  <c r="M31" i="8" s="1"/>
  <c r="AW66" i="8" a="1"/>
  <c r="AW66" i="8" s="1"/>
  <c r="AU66" i="8" a="1"/>
  <c r="AU66" i="8" s="1"/>
  <c r="AV66" i="8" s="1" a="1"/>
  <c r="AV66" i="8" s="1"/>
  <c r="AF66" i="8" a="1"/>
  <c r="AF66" i="8" s="1"/>
  <c r="AB66" i="8" a="1"/>
  <c r="AB66" i="8" s="1"/>
  <c r="W66" i="8" a="1"/>
  <c r="W66" i="8" s="1"/>
  <c r="U66" i="8" a="1"/>
  <c r="U66" i="8" s="1"/>
  <c r="C66" i="8" a="1"/>
  <c r="C66" i="8" s="1"/>
  <c r="AI66" i="8" a="1"/>
  <c r="AI66" i="8" s="1"/>
  <c r="AJ66" i="8" s="1" a="1"/>
  <c r="AJ66" i="8" s="1"/>
  <c r="X66" i="8" a="1"/>
  <c r="X66" i="8" s="1"/>
  <c r="AC66" i="8" a="1"/>
  <c r="AC66" i="8" s="1"/>
  <c r="AD66" i="8" s="1" a="1"/>
  <c r="AD66" i="8" s="1"/>
  <c r="AE66" i="8" s="1" a="1"/>
  <c r="AE66" i="8" s="1"/>
  <c r="V66" i="8" a="1"/>
  <c r="V66" i="8" s="1"/>
  <c r="AI68" i="8" a="1"/>
  <c r="AI68" i="8" s="1"/>
  <c r="AJ68" i="8" s="1" a="1"/>
  <c r="AJ68" i="8" s="1"/>
  <c r="AG68" i="8" a="1"/>
  <c r="AG68" i="8" s="1"/>
  <c r="AH68" i="8" s="1" a="1"/>
  <c r="AH68" i="8" s="1"/>
  <c r="AC68" i="8" a="1"/>
  <c r="AC68" i="8" s="1"/>
  <c r="AD68" i="8" s="1" a="1"/>
  <c r="AD68" i="8" s="1"/>
  <c r="AE68" i="8" s="1" a="1"/>
  <c r="AE68" i="8" s="1"/>
  <c r="X68" i="8" a="1"/>
  <c r="X68" i="8" s="1"/>
  <c r="V68" i="8" a="1"/>
  <c r="V68" i="8" s="1"/>
  <c r="T68" i="8" a="1"/>
  <c r="T68" i="8" s="1"/>
  <c r="L68" i="8" a="1"/>
  <c r="L68" i="8" s="1"/>
  <c r="L86" i="8" s="1" a="1"/>
  <c r="L86" i="8" s="1"/>
  <c r="AB68" i="8" a="1"/>
  <c r="AB68" i="8" s="1"/>
  <c r="C68" i="8" a="1"/>
  <c r="C68" i="8" s="1"/>
  <c r="AU68" i="8" a="1"/>
  <c r="AU68" i="8" s="1"/>
  <c r="AV68" i="8" s="1" a="1"/>
  <c r="AV68" i="8" s="1"/>
  <c r="AF68" i="8" a="1"/>
  <c r="AF68" i="8" s="1"/>
  <c r="AW68" i="8" a="1"/>
  <c r="AW68" i="8" s="1"/>
  <c r="BE85" i="8" a="1"/>
  <c r="BE85" i="8" s="1"/>
  <c r="BE83" i="8" a="1"/>
  <c r="BE83" i="8" s="1"/>
  <c r="BE84" i="8" a="1"/>
  <c r="BE84" i="8" s="1"/>
  <c r="BE78" i="8" a="1"/>
  <c r="BE78" i="8" s="1"/>
  <c r="BE74" i="8" a="1"/>
  <c r="BE74" i="8" s="1"/>
  <c r="BE70" i="8" a="1"/>
  <c r="BE70" i="8" s="1"/>
  <c r="BE69" i="8" a="1"/>
  <c r="BE69" i="8" s="1"/>
  <c r="BE68" i="8" a="1"/>
  <c r="BE68" i="8" s="1"/>
  <c r="BE67" i="8" a="1"/>
  <c r="BE67" i="8" s="1"/>
  <c r="BE66" i="8" a="1"/>
  <c r="BE66" i="8" s="1"/>
  <c r="BE81" i="8" a="1"/>
  <c r="BE81" i="8" s="1"/>
  <c r="BE79" i="8" a="1"/>
  <c r="BE79" i="8" s="1"/>
  <c r="BE75" i="8" a="1"/>
  <c r="BE75" i="8" s="1"/>
  <c r="BE80" i="8" a="1"/>
  <c r="BE80" i="8" s="1"/>
  <c r="BE76" i="8" a="1"/>
  <c r="BE76" i="8" s="1"/>
  <c r="BE73" i="8" a="1"/>
  <c r="BE73" i="8" s="1"/>
  <c r="BE82" i="8" a="1"/>
  <c r="BE82" i="8" s="1"/>
  <c r="BE77" i="8" a="1"/>
  <c r="BE77" i="8" s="1"/>
  <c r="BE71" i="8" a="1"/>
  <c r="BE71" i="8" s="1"/>
  <c r="AU71" i="8" a="1"/>
  <c r="AU71" i="8" s="1"/>
  <c r="AV71" i="8" s="1" a="1"/>
  <c r="AV71" i="8" s="1"/>
  <c r="AI71" i="8" a="1"/>
  <c r="AI71" i="8" s="1"/>
  <c r="AJ71" i="8" s="1" a="1"/>
  <c r="AJ71" i="8" s="1"/>
  <c r="AG71" i="8" a="1"/>
  <c r="AG71" i="8" s="1"/>
  <c r="AH71" i="8" s="1" a="1"/>
  <c r="AH71" i="8" s="1"/>
  <c r="AC71" i="8" a="1"/>
  <c r="AC71" i="8" s="1"/>
  <c r="AD71" i="8" s="1" a="1"/>
  <c r="AD71" i="8" s="1"/>
  <c r="AE71" i="8" s="1" a="1"/>
  <c r="AE71" i="8" s="1"/>
  <c r="X71" i="8" a="1"/>
  <c r="X71" i="8" s="1"/>
  <c r="V71" i="8" a="1"/>
  <c r="V71" i="8" s="1"/>
  <c r="T71" i="8" a="1"/>
  <c r="T71" i="8" s="1"/>
  <c r="L71" i="8" a="1"/>
  <c r="L71" i="8" s="1"/>
  <c r="AF71" i="8" a="1"/>
  <c r="AF71" i="8" s="1"/>
  <c r="U71" i="8" a="1"/>
  <c r="U71" i="8" s="1"/>
  <c r="W71" i="8" a="1"/>
  <c r="W71" i="8" s="1"/>
  <c r="AW71" i="8" a="1"/>
  <c r="AW71" i="8" s="1"/>
  <c r="BI81" i="8" a="1"/>
  <c r="BI81" i="8" s="1"/>
  <c r="BI84" i="8" a="1"/>
  <c r="BI84" i="8" s="1"/>
  <c r="BI76" i="8" a="1"/>
  <c r="BI76" i="8" s="1"/>
  <c r="BI72" i="8" a="1"/>
  <c r="BI72" i="8" s="1"/>
  <c r="BI70" i="8" a="1"/>
  <c r="BI70" i="8" s="1"/>
  <c r="BI69" i="8" a="1"/>
  <c r="BI69" i="8" s="1"/>
  <c r="BI68" i="8" a="1"/>
  <c r="BI68" i="8" s="1"/>
  <c r="BI67" i="8" a="1"/>
  <c r="BI67" i="8" s="1"/>
  <c r="BI66" i="8" a="1"/>
  <c r="BI66" i="8" s="1"/>
  <c r="BI83" i="8" a="1"/>
  <c r="BI83" i="8" s="1"/>
  <c r="BI77" i="8" a="1"/>
  <c r="BI77" i="8" s="1"/>
  <c r="BI75" i="8" a="1"/>
  <c r="BI75" i="8" s="1"/>
  <c r="BI74" i="8" a="1"/>
  <c r="BI74" i="8" s="1"/>
  <c r="BI71" i="8" a="1"/>
  <c r="BI71" i="8" s="1"/>
  <c r="AW74" i="8" a="1"/>
  <c r="AW74" i="8" s="1"/>
  <c r="W74" i="8" a="1"/>
  <c r="W74" i="8" s="1"/>
  <c r="T74" i="8" a="1"/>
  <c r="T74" i="8" s="1"/>
  <c r="AU74" i="8" a="1"/>
  <c r="AU74" i="8" s="1"/>
  <c r="AV74" i="8" s="1" a="1"/>
  <c r="AV74" i="8" s="1"/>
  <c r="AC74" i="8" a="1"/>
  <c r="AC74" i="8" s="1"/>
  <c r="AD74" i="8" s="1" a="1"/>
  <c r="AD74" i="8" s="1"/>
  <c r="AE74" i="8" s="1" a="1"/>
  <c r="AE74" i="8" s="1"/>
  <c r="V74" i="8" a="1"/>
  <c r="V74" i="8" s="1"/>
  <c r="AI74" i="8" a="1"/>
  <c r="AI74" i="8" s="1"/>
  <c r="AJ74" i="8" s="1" a="1"/>
  <c r="AJ74" i="8" s="1"/>
  <c r="AF74" i="8" a="1"/>
  <c r="AF74" i="8" s="1"/>
  <c r="AB74" i="8" a="1"/>
  <c r="AB74" i="8" s="1"/>
  <c r="L74" i="8" a="1"/>
  <c r="L74" i="8" s="1"/>
  <c r="X74" i="8" a="1"/>
  <c r="X74" i="8" s="1"/>
  <c r="BL85" i="8" a="1"/>
  <c r="BL85" i="8" s="1"/>
  <c r="BL82" i="8" a="1"/>
  <c r="BL82" i="8" s="1"/>
  <c r="BL84" i="8" a="1"/>
  <c r="BL84" i="8" s="1"/>
  <c r="BL76" i="8" a="1"/>
  <c r="BL76" i="8" s="1"/>
  <c r="BL72" i="8" a="1"/>
  <c r="BL72" i="8" s="1"/>
  <c r="BL83" i="8" a="1"/>
  <c r="BL83" i="8" s="1"/>
  <c r="BL81" i="8" a="1"/>
  <c r="BL81" i="8" s="1"/>
  <c r="BL77" i="8" a="1"/>
  <c r="BL77" i="8" s="1"/>
  <c r="BL80" i="8" a="1"/>
  <c r="BL80" i="8" s="1"/>
  <c r="BL79" i="8" a="1"/>
  <c r="BL79" i="8" s="1"/>
  <c r="BL78" i="8" a="1"/>
  <c r="BL78" i="8" s="1"/>
  <c r="BL73" i="8" a="1"/>
  <c r="BL73" i="8" s="1"/>
  <c r="BL69" i="8" a="1"/>
  <c r="BL69" i="8" s="1"/>
  <c r="BL70" i="8" a="1"/>
  <c r="BL70" i="8" s="1"/>
  <c r="BL66" i="8" a="1"/>
  <c r="BL66" i="8" s="1"/>
  <c r="BM83" i="8" a="1"/>
  <c r="BM83" i="8" s="1"/>
  <c r="BM81" i="8" a="1"/>
  <c r="BM81" i="8" s="1"/>
  <c r="BM78" i="8" a="1"/>
  <c r="BM78" i="8" s="1"/>
  <c r="BM74" i="8" a="1"/>
  <c r="BM74" i="8" s="1"/>
  <c r="BM70" i="8" a="1"/>
  <c r="BM70" i="8" s="1"/>
  <c r="BM69" i="8" a="1"/>
  <c r="BM69" i="8" s="1"/>
  <c r="BM68" i="8" a="1"/>
  <c r="BM68" i="8" s="1"/>
  <c r="BM67" i="8" a="1"/>
  <c r="BM67" i="8" s="1"/>
  <c r="BM66" i="8" a="1"/>
  <c r="BM66" i="8" s="1"/>
  <c r="BM79" i="8" a="1"/>
  <c r="BM79" i="8" s="1"/>
  <c r="BM75" i="8" a="1"/>
  <c r="BM75" i="8" s="1"/>
  <c r="BM82" i="8" a="1"/>
  <c r="BM82" i="8" s="1"/>
  <c r="BM71" i="8" a="1"/>
  <c r="BM71" i="8" s="1"/>
  <c r="BM85" i="8" a="1"/>
  <c r="BM85" i="8" s="1"/>
  <c r="BM84" i="8" a="1"/>
  <c r="BM84" i="8" s="1"/>
  <c r="BM72" i="8" a="1"/>
  <c r="BM72" i="8" s="1"/>
  <c r="AW78" i="8" a="1"/>
  <c r="AW78" i="8" s="1"/>
  <c r="W78" i="8" a="1"/>
  <c r="W78" i="8" s="1"/>
  <c r="T78" i="8" a="1"/>
  <c r="T78" i="8" s="1"/>
  <c r="AG78" i="8" a="1"/>
  <c r="AG78" i="8" s="1"/>
  <c r="AH78" i="8" s="1" a="1"/>
  <c r="AH78" i="8" s="1"/>
  <c r="AB78" i="8" a="1"/>
  <c r="AB78" i="8" s="1"/>
  <c r="V78" i="8" a="1"/>
  <c r="V78" i="8" s="1"/>
  <c r="X78" i="8" a="1"/>
  <c r="X78" i="8" s="1"/>
  <c r="AF78" i="8" a="1"/>
  <c r="AF78" i="8" s="1"/>
  <c r="L78" i="8" a="1"/>
  <c r="L78" i="8" s="1"/>
  <c r="BI79" i="8" a="1"/>
  <c r="BI79" i="8" s="1"/>
  <c r="BS85" i="8" a="1"/>
  <c r="BS85" i="8" s="1"/>
  <c r="BS84" i="8" a="1"/>
  <c r="BS84" i="8" s="1"/>
  <c r="BS80" i="8" a="1"/>
  <c r="BS80" i="8" s="1"/>
  <c r="BS79" i="8" a="1"/>
  <c r="BS79" i="8" s="1"/>
  <c r="BS75" i="8" a="1"/>
  <c r="BS75" i="8" s="1"/>
  <c r="BS71" i="8" a="1"/>
  <c r="BS71" i="8" s="1"/>
  <c r="BS70" i="8" a="1"/>
  <c r="BS70" i="8" s="1"/>
  <c r="BS69" i="8" a="1"/>
  <c r="BS69" i="8" s="1"/>
  <c r="BS68" i="8" a="1"/>
  <c r="BS68" i="8" s="1"/>
  <c r="BS67" i="8" a="1"/>
  <c r="BS67" i="8" s="1"/>
  <c r="BS66" i="8" a="1"/>
  <c r="BS66" i="8" s="1"/>
  <c r="BS81" i="8" a="1"/>
  <c r="BS81" i="8" s="1"/>
  <c r="BS76" i="8" a="1"/>
  <c r="BS76" i="8" s="1"/>
  <c r="BS73" i="8" a="1"/>
  <c r="BS73" i="8" s="1"/>
  <c r="BS82" i="8" a="1"/>
  <c r="BS82" i="8" s="1"/>
  <c r="BS74" i="8" a="1"/>
  <c r="BS74" i="8" s="1"/>
  <c r="AO85" i="8" a="1"/>
  <c r="AO85" i="8" s="1"/>
  <c r="AP85" i="8" a="1"/>
  <c r="AP85" i="8" s="1"/>
  <c r="AC74" i="7" a="1"/>
  <c r="AC74" i="7" s="1"/>
  <c r="AD74" i="7" s="1" a="1"/>
  <c r="AD74" i="7" s="1"/>
  <c r="AE74" i="7" s="1" a="1"/>
  <c r="AE74" i="7" s="1"/>
  <c r="AC78" i="7" a="1"/>
  <c r="AC78" i="7" s="1"/>
  <c r="AD78" i="7" s="1" a="1"/>
  <c r="AD78" i="7" s="1"/>
  <c r="AE78" i="7" s="1" a="1"/>
  <c r="AE78" i="7" s="1"/>
  <c r="AC82" i="7" a="1"/>
  <c r="AC82" i="7" s="1"/>
  <c r="AD82" i="7" s="1" a="1"/>
  <c r="AD82" i="7" s="1"/>
  <c r="AE82" i="7" s="1" a="1"/>
  <c r="AE82" i="7" s="1"/>
  <c r="AB71" i="8" a="1"/>
  <c r="AB71" i="8" s="1"/>
  <c r="BE72" i="8" a="1"/>
  <c r="BE72" i="8" s="1"/>
  <c r="BM73" i="8" a="1"/>
  <c r="BM73" i="8" s="1"/>
  <c r="AO76" i="8" a="1"/>
  <c r="AO76" i="8" s="1"/>
  <c r="AP76" i="8" a="1"/>
  <c r="AP76" i="8" s="1"/>
  <c r="AO77" i="8" a="1"/>
  <c r="AO77" i="8" s="1"/>
  <c r="AP77" i="8" a="1"/>
  <c r="AP77" i="8" s="1"/>
  <c r="U78" i="8" a="1"/>
  <c r="U78" i="8" s="1"/>
  <c r="AU78" i="8" a="1"/>
  <c r="AU78" i="8" s="1"/>
  <c r="AV78" i="8" s="1" a="1"/>
  <c r="AV78" i="8" s="1"/>
  <c r="AU79" i="8" a="1"/>
  <c r="AU79" i="8" s="1"/>
  <c r="AV79" i="8" s="1" a="1"/>
  <c r="AV79" i="8" s="1"/>
  <c r="AF79" i="8" a="1"/>
  <c r="AF79" i="8" s="1"/>
  <c r="AC79" i="8" a="1"/>
  <c r="AC79" i="8" s="1"/>
  <c r="AD79" i="8" s="1" a="1"/>
  <c r="AD79" i="8" s="1"/>
  <c r="AE79" i="8" s="1" a="1"/>
  <c r="AE79" i="8" s="1"/>
  <c r="U79" i="8" a="1"/>
  <c r="U79" i="8" s="1"/>
  <c r="L79" i="8" a="1"/>
  <c r="L79" i="8" s="1"/>
  <c r="C79" i="8" a="1"/>
  <c r="C79" i="8" s="1"/>
  <c r="AW79" i="8" a="1"/>
  <c r="AW79" i="8" s="1"/>
  <c r="W79" i="8" a="1"/>
  <c r="W79" i="8" s="1"/>
  <c r="T79" i="8" a="1"/>
  <c r="T79" i="8" s="1"/>
  <c r="AI79" i="8" a="1"/>
  <c r="AI79" i="8" s="1"/>
  <c r="AJ79" i="8" s="1" a="1"/>
  <c r="AJ79" i="8" s="1"/>
  <c r="AG79" i="8" a="1"/>
  <c r="AG79" i="8" s="1"/>
  <c r="AH79" i="8" s="1" a="1"/>
  <c r="AH79" i="8" s="1"/>
  <c r="AB79" i="8" a="1"/>
  <c r="AB79" i="8" s="1"/>
  <c r="BI80" i="8" a="1"/>
  <c r="BI80" i="8" s="1"/>
  <c r="BI82" i="8" a="1"/>
  <c r="BI82" i="8" s="1"/>
  <c r="O33" i="8" a="1"/>
  <c r="O33" i="8" s="1"/>
  <c r="AD17" i="8" a="1"/>
  <c r="AD17" i="8" s="1"/>
  <c r="AD21" i="8" a="1"/>
  <c r="AD21" i="8" s="1"/>
  <c r="AD25" i="8" a="1"/>
  <c r="AD25" i="8" s="1"/>
  <c r="AD29" i="8" a="1"/>
  <c r="AD29" i="8" s="1"/>
  <c r="G106" i="8" a="1"/>
  <c r="G106" i="8" s="1"/>
  <c r="H106" i="8" s="1" a="1"/>
  <c r="H106" i="8" s="1"/>
  <c r="G103" i="8" a="1"/>
  <c r="G103" i="8" s="1"/>
  <c r="G104" i="8" a="1"/>
  <c r="G104" i="8" s="1"/>
  <c r="H104" i="8" s="1" a="1"/>
  <c r="H104" i="8" s="1"/>
  <c r="M86" i="8" a="1"/>
  <c r="M86" i="8" s="1"/>
  <c r="AI70" i="8" a="1"/>
  <c r="AI70" i="8" s="1"/>
  <c r="AJ70" i="8" s="1" a="1"/>
  <c r="AJ70" i="8" s="1"/>
  <c r="AG70" i="8" a="1"/>
  <c r="AG70" i="8" s="1"/>
  <c r="AH70" i="8" s="1" a="1"/>
  <c r="AH70" i="8" s="1"/>
  <c r="AC70" i="8" a="1"/>
  <c r="AC70" i="8" s="1"/>
  <c r="AD70" i="8" s="1" a="1"/>
  <c r="AD70" i="8" s="1"/>
  <c r="AE70" i="8" s="1" a="1"/>
  <c r="AE70" i="8" s="1"/>
  <c r="X70" i="8" a="1"/>
  <c r="X70" i="8" s="1"/>
  <c r="V70" i="8" a="1"/>
  <c r="V70" i="8" s="1"/>
  <c r="T70" i="8" a="1"/>
  <c r="T70" i="8" s="1"/>
  <c r="L70" i="8" a="1"/>
  <c r="L70" i="8" s="1"/>
  <c r="W70" i="8" a="1"/>
  <c r="W70" i="8" s="1"/>
  <c r="AU75" i="8" a="1"/>
  <c r="AU75" i="8" s="1"/>
  <c r="AV75" i="8" s="1" a="1"/>
  <c r="AV75" i="8" s="1"/>
  <c r="AF75" i="8" a="1"/>
  <c r="AF75" i="8" s="1"/>
  <c r="AC75" i="8" a="1"/>
  <c r="AC75" i="8" s="1"/>
  <c r="AD75" i="8" s="1" a="1"/>
  <c r="AD75" i="8" s="1"/>
  <c r="AE75" i="8" s="1" a="1"/>
  <c r="AE75" i="8" s="1"/>
  <c r="U75" i="8" a="1"/>
  <c r="U75" i="8" s="1"/>
  <c r="L75" i="8" a="1"/>
  <c r="L75" i="8" s="1"/>
  <c r="C75" i="8" a="1"/>
  <c r="C75" i="8" s="1"/>
  <c r="AW75" i="8" a="1"/>
  <c r="AW75" i="8" s="1"/>
  <c r="W75" i="8" a="1"/>
  <c r="W75" i="8" s="1"/>
  <c r="T75" i="8" a="1"/>
  <c r="T75" i="8" s="1"/>
  <c r="X75" i="8" a="1"/>
  <c r="X75" i="8" s="1"/>
  <c r="AI76" i="8" a="1"/>
  <c r="AI76" i="8" s="1"/>
  <c r="AJ76" i="8" s="1" a="1"/>
  <c r="AJ76" i="8" s="1"/>
  <c r="X76" i="8" a="1"/>
  <c r="X76" i="8" s="1"/>
  <c r="AU76" i="8" a="1"/>
  <c r="AU76" i="8" s="1"/>
  <c r="AV76" i="8" s="1" a="1"/>
  <c r="AV76" i="8" s="1"/>
  <c r="AF76" i="8" a="1"/>
  <c r="AF76" i="8" s="1"/>
  <c r="AC76" i="8" a="1"/>
  <c r="AC76" i="8" s="1"/>
  <c r="AD76" i="8" s="1" a="1"/>
  <c r="AD76" i="8" s="1"/>
  <c r="AE76" i="8" s="1" a="1"/>
  <c r="AE76" i="8" s="1"/>
  <c r="U76" i="8" a="1"/>
  <c r="U76" i="8" s="1"/>
  <c r="L76" i="8" a="1"/>
  <c r="L76" i="8" s="1"/>
  <c r="C76" i="8" a="1"/>
  <c r="C76" i="8" s="1"/>
  <c r="T76" i="8" a="1"/>
  <c r="T76" i="8" s="1"/>
  <c r="L31" i="8" a="1"/>
  <c r="L31" i="8" s="1"/>
  <c r="D13" i="9" s="1" a="1"/>
  <c r="D13" i="9" s="1"/>
  <c r="AI69" i="8" a="1"/>
  <c r="AI69" i="8" s="1"/>
  <c r="AJ69" i="8" s="1" a="1"/>
  <c r="AJ69" i="8" s="1"/>
  <c r="AG69" i="8" a="1"/>
  <c r="AG69" i="8" s="1"/>
  <c r="AH69" i="8" s="1" a="1"/>
  <c r="AH69" i="8" s="1"/>
  <c r="AC69" i="8" a="1"/>
  <c r="AC69" i="8" s="1"/>
  <c r="AD69" i="8" s="1" a="1"/>
  <c r="AD69" i="8" s="1"/>
  <c r="AE69" i="8" s="1" a="1"/>
  <c r="AE69" i="8" s="1"/>
  <c r="X69" i="8" a="1"/>
  <c r="X69" i="8" s="1"/>
  <c r="V69" i="8" a="1"/>
  <c r="V69" i="8" s="1"/>
  <c r="T69" i="8" a="1"/>
  <c r="T69" i="8" s="1"/>
  <c r="L69" i="8" a="1"/>
  <c r="L69" i="8" s="1"/>
  <c r="W69" i="8" a="1"/>
  <c r="W69" i="8" s="1"/>
  <c r="U70" i="8" a="1"/>
  <c r="U70" i="8" s="1"/>
  <c r="AF70" i="8" a="1"/>
  <c r="AF70" i="8" s="1"/>
  <c r="AW70" i="8" a="1"/>
  <c r="AW70" i="8" s="1"/>
  <c r="AG73" i="8" a="1"/>
  <c r="AG73" i="8" s="1"/>
  <c r="AH73" i="8" s="1" a="1"/>
  <c r="AH73" i="8" s="1"/>
  <c r="AB73" i="8" a="1"/>
  <c r="AB73" i="8" s="1"/>
  <c r="V73" i="8" a="1"/>
  <c r="V73" i="8" s="1"/>
  <c r="W73" i="8" a="1"/>
  <c r="W73" i="8" s="1"/>
  <c r="AC73" i="8" a="1"/>
  <c r="AC73" i="8" s="1"/>
  <c r="AD73" i="8" s="1" a="1"/>
  <c r="AD73" i="8" s="1"/>
  <c r="AE73" i="8" s="1" a="1"/>
  <c r="AE73" i="8" s="1"/>
  <c r="AU73" i="8" a="1"/>
  <c r="AU73" i="8" s="1"/>
  <c r="AV73" i="8" s="1" a="1"/>
  <c r="AV73" i="8" s="1"/>
  <c r="AB75" i="8" a="1"/>
  <c r="AB75" i="8" s="1"/>
  <c r="AG75" i="8" a="1"/>
  <c r="AG75" i="8" s="1"/>
  <c r="AH75" i="8" s="1" a="1"/>
  <c r="AH75" i="8" s="1"/>
  <c r="V76" i="8" a="1"/>
  <c r="V76" i="8" s="1"/>
  <c r="AO82" i="8" a="1"/>
  <c r="AO82" i="8" s="1"/>
  <c r="AP82" i="8" a="1"/>
  <c r="AP82" i="8" s="1"/>
  <c r="AW84" i="8" a="1"/>
  <c r="AW84" i="8" s="1"/>
  <c r="AC84" i="8" a="1"/>
  <c r="AC84" i="8" s="1"/>
  <c r="AD84" i="8" s="1" a="1"/>
  <c r="AD84" i="8" s="1"/>
  <c r="AE84" i="8" s="1" a="1"/>
  <c r="AE84" i="8" s="1"/>
  <c r="W84" i="8" a="1"/>
  <c r="W84" i="8" s="1"/>
  <c r="L84" i="8" a="1"/>
  <c r="L84" i="8" s="1"/>
  <c r="AU84" i="8" a="1"/>
  <c r="AU84" i="8" s="1"/>
  <c r="AV84" i="8" s="1" a="1"/>
  <c r="AV84" i="8" s="1"/>
  <c r="X84" i="8" a="1"/>
  <c r="X84" i="8" s="1"/>
  <c r="T84" i="8" a="1"/>
  <c r="T84" i="8" s="1"/>
  <c r="C84" i="8" a="1"/>
  <c r="C84" i="8" s="1"/>
  <c r="AG84" i="8" a="1"/>
  <c r="AG84" i="8" s="1"/>
  <c r="AH84" i="8" s="1" a="1"/>
  <c r="AH84" i="8" s="1"/>
  <c r="AI84" i="8" a="1"/>
  <c r="AI84" i="8" s="1"/>
  <c r="AJ84" i="8" s="1" a="1"/>
  <c r="AJ84" i="8" s="1"/>
  <c r="X77" i="8" a="1"/>
  <c r="X77" i="8" s="1"/>
  <c r="AI77" i="8" a="1"/>
  <c r="AI77" i="8" s="1"/>
  <c r="AJ77" i="8" s="1" a="1"/>
  <c r="AJ77" i="8" s="1"/>
  <c r="AU81" i="8" a="1"/>
  <c r="AU81" i="8" s="1"/>
  <c r="AV81" i="8" s="1" a="1"/>
  <c r="AV81" i="8" s="1"/>
  <c r="AI81" i="8" a="1"/>
  <c r="AI81" i="8" s="1"/>
  <c r="AJ81" i="8" s="1" a="1"/>
  <c r="AJ81" i="8" s="1"/>
  <c r="AF81" i="8" a="1"/>
  <c r="AF81" i="8" s="1"/>
  <c r="X81" i="8" a="1"/>
  <c r="X81" i="8" s="1"/>
  <c r="U81" i="8" a="1"/>
  <c r="U81" i="8" s="1"/>
  <c r="C81" i="8" a="1"/>
  <c r="C81" i="8" s="1"/>
  <c r="T81" i="8" a="1"/>
  <c r="T81" i="8" s="1"/>
  <c r="W81" i="8" a="1"/>
  <c r="W81" i="8" s="1"/>
  <c r="BR84" i="8" a="1"/>
  <c r="BR84" i="8" s="1"/>
  <c r="BR73" i="8" a="1"/>
  <c r="BR73" i="8" s="1"/>
  <c r="BR64" i="8" s="1" a="1"/>
  <c r="BR64" i="8" s="1"/>
  <c r="BX82" i="8" s="1" a="1"/>
  <c r="BX82" i="8" s="1"/>
  <c r="BV82" i="8" s="1" a="1"/>
  <c r="BV82" i="8" s="1"/>
  <c r="V77" i="8" a="1"/>
  <c r="V77" i="8" s="1"/>
  <c r="AB77" i="8" a="1"/>
  <c r="AB77" i="8" s="1"/>
  <c r="BR77" i="8" a="1"/>
  <c r="BR77" i="8" s="1"/>
  <c r="BR80" i="8" a="1"/>
  <c r="BR80" i="8" s="1"/>
  <c r="BR82" i="8" a="1"/>
  <c r="BR82" i="8" s="1"/>
  <c r="AB83" i="8" a="1"/>
  <c r="AB83" i="8" s="1"/>
  <c r="T83" i="8" a="1"/>
  <c r="T83" i="8" s="1"/>
  <c r="X83" i="8" a="1"/>
  <c r="X83" i="8" s="1"/>
  <c r="V82" i="8" a="1"/>
  <c r="V82" i="8" s="1"/>
  <c r="V85" i="8" a="1"/>
  <c r="V85" i="8" s="1"/>
  <c r="L59" i="7" l="1" a="1"/>
  <c r="L59" i="7" s="1"/>
  <c r="F109" i="7" a="1"/>
  <c r="F109" i="7" s="1"/>
  <c r="P4" i="8" a="1"/>
  <c r="P4" i="8" s="1"/>
  <c r="D17" i="9" s="1" a="1"/>
  <c r="D17" i="9" s="1"/>
  <c r="D38" i="9" s="1" a="1"/>
  <c r="D38" i="9" s="1"/>
  <c r="P5" i="8" a="1"/>
  <c r="P5" i="8" s="1"/>
  <c r="D21" i="9" s="1" a="1"/>
  <c r="D21" i="9" s="1"/>
  <c r="BE85" i="7" a="1"/>
  <c r="BE85" i="7" s="1"/>
  <c r="BE83" i="7" a="1"/>
  <c r="BE83" i="7" s="1"/>
  <c r="BE79" i="7" a="1"/>
  <c r="BE79" i="7" s="1"/>
  <c r="BE75" i="7" a="1"/>
  <c r="BE75" i="7" s="1"/>
  <c r="BE82" i="7" a="1"/>
  <c r="BE82" i="7" s="1"/>
  <c r="BE78" i="7" a="1"/>
  <c r="BE78" i="7" s="1"/>
  <c r="BE74" i="7" a="1"/>
  <c r="BE74" i="7" s="1"/>
  <c r="BE84" i="7" a="1"/>
  <c r="BE84" i="7" s="1"/>
  <c r="BE76" i="7" a="1"/>
  <c r="BE76" i="7" s="1"/>
  <c r="BE77" i="7" a="1"/>
  <c r="BE77" i="7" s="1"/>
  <c r="BE70" i="7" a="1"/>
  <c r="BE70" i="7" s="1"/>
  <c r="BE68" i="7" a="1"/>
  <c r="BE68" i="7" s="1"/>
  <c r="BE66" i="7" a="1"/>
  <c r="BE66" i="7" s="1"/>
  <c r="BE64" i="7" s="1" a="1"/>
  <c r="BE64" i="7" s="1"/>
  <c r="BX69" i="7" s="1" a="1"/>
  <c r="BX69" i="7" s="1"/>
  <c r="BV69" i="7" s="1" a="1"/>
  <c r="BV69" i="7" s="1"/>
  <c r="BE80" i="7" a="1"/>
  <c r="BE80" i="7" s="1"/>
  <c r="BE72" i="7" a="1"/>
  <c r="BE72" i="7" s="1"/>
  <c r="BE81" i="7" a="1"/>
  <c r="BE81" i="7" s="1"/>
  <c r="BE69" i="7" a="1"/>
  <c r="BE69" i="7" s="1"/>
  <c r="BE73" i="7" a="1"/>
  <c r="BE73" i="7" s="1"/>
  <c r="BE67" i="7" a="1"/>
  <c r="BE67" i="7" s="1"/>
  <c r="BE71" i="7" a="1"/>
  <c r="BE71" i="7" s="1"/>
  <c r="G120" i="6" a="1"/>
  <c r="G120" i="6" s="1"/>
  <c r="H120" i="6" s="1" a="1"/>
  <c r="H120" i="6" s="1"/>
  <c r="G132" i="6" a="1"/>
  <c r="G132" i="6" s="1"/>
  <c r="H132" i="6" s="1" a="1"/>
  <c r="H132" i="6" s="1"/>
  <c r="AF31" i="6" a="1"/>
  <c r="AF31" i="6" s="1"/>
  <c r="BK84" i="7" a="1"/>
  <c r="BK84" i="7" s="1"/>
  <c r="BK82" i="7" a="1"/>
  <c r="BK82" i="7" s="1"/>
  <c r="BK78" i="7" a="1"/>
  <c r="BK78" i="7" s="1"/>
  <c r="BK74" i="7" a="1"/>
  <c r="BK74" i="7" s="1"/>
  <c r="BK81" i="7" a="1"/>
  <c r="BK81" i="7" s="1"/>
  <c r="BK77" i="7" a="1"/>
  <c r="BK77" i="7" s="1"/>
  <c r="BK73" i="7" a="1"/>
  <c r="BK73" i="7" s="1"/>
  <c r="BK83" i="7" a="1"/>
  <c r="BK83" i="7" s="1"/>
  <c r="BK80" i="7" a="1"/>
  <c r="BK80" i="7" s="1"/>
  <c r="BK75" i="7" a="1"/>
  <c r="BK75" i="7" s="1"/>
  <c r="BK72" i="7" a="1"/>
  <c r="BK72" i="7" s="1"/>
  <c r="BK71" i="7" a="1"/>
  <c r="BK71" i="7" s="1"/>
  <c r="BK69" i="7" a="1"/>
  <c r="BK69" i="7" s="1"/>
  <c r="BK67" i="7" a="1"/>
  <c r="BK67" i="7" s="1"/>
  <c r="BK85" i="7" a="1"/>
  <c r="BK85" i="7" s="1"/>
  <c r="BK79" i="7" a="1"/>
  <c r="BK79" i="7" s="1"/>
  <c r="BK66" i="7" a="1"/>
  <c r="BK66" i="7" s="1"/>
  <c r="BK68" i="7" a="1"/>
  <c r="BK68" i="7" s="1"/>
  <c r="BK76" i="7" a="1"/>
  <c r="BK76" i="7" s="1"/>
  <c r="BK70" i="7" a="1"/>
  <c r="BK70" i="7" s="1"/>
  <c r="G131" i="6" a="1"/>
  <c r="G131" i="6" s="1"/>
  <c r="H131" i="6" s="1" a="1"/>
  <c r="H131" i="6" s="1"/>
  <c r="BQ85" i="7" a="1"/>
  <c r="BQ85" i="7" s="1"/>
  <c r="BQ81" i="7" a="1"/>
  <c r="BQ81" i="7" s="1"/>
  <c r="BQ77" i="7" a="1"/>
  <c r="BQ77" i="7" s="1"/>
  <c r="BQ73" i="7" a="1"/>
  <c r="BQ73" i="7" s="1"/>
  <c r="BQ80" i="7" a="1"/>
  <c r="BQ80" i="7" s="1"/>
  <c r="BQ76" i="7" a="1"/>
  <c r="BQ76" i="7" s="1"/>
  <c r="BQ72" i="7" a="1"/>
  <c r="BQ72" i="7" s="1"/>
  <c r="BQ82" i="7" a="1"/>
  <c r="BQ82" i="7" s="1"/>
  <c r="BQ75" i="7" a="1"/>
  <c r="BQ75" i="7" s="1"/>
  <c r="BQ84" i="7" a="1"/>
  <c r="BQ84" i="7" s="1"/>
  <c r="BQ74" i="7" a="1"/>
  <c r="BQ74" i="7" s="1"/>
  <c r="BQ70" i="7" a="1"/>
  <c r="BQ70" i="7" s="1"/>
  <c r="BQ68" i="7" a="1"/>
  <c r="BQ68" i="7" s="1"/>
  <c r="BQ66" i="7" a="1"/>
  <c r="BQ66" i="7" s="1"/>
  <c r="BQ83" i="7" a="1"/>
  <c r="BQ83" i="7" s="1"/>
  <c r="BQ79" i="7" a="1"/>
  <c r="BQ79" i="7" s="1"/>
  <c r="BQ78" i="7" a="1"/>
  <c r="BQ78" i="7" s="1"/>
  <c r="BQ69" i="7" a="1"/>
  <c r="BQ69" i="7" s="1"/>
  <c r="BQ67" i="7" a="1"/>
  <c r="BQ67" i="7" s="1"/>
  <c r="BQ71" i="7" a="1"/>
  <c r="BQ71" i="7" s="1"/>
  <c r="BK66" i="6" a="1"/>
  <c r="BK66" i="6" s="1"/>
  <c r="BX77" i="6" s="1" a="1"/>
  <c r="BX77" i="6" s="1"/>
  <c r="BV77" i="6" s="1" a="1"/>
  <c r="BV77" i="6" s="1"/>
  <c r="AG31" i="6" a="1"/>
  <c r="AG31" i="6" s="1"/>
  <c r="N31" i="6" a="1"/>
  <c r="N31" i="6" s="1"/>
  <c r="BM87" i="6" a="1"/>
  <c r="BM87" i="6" s="1"/>
  <c r="BM86" i="6" a="1"/>
  <c r="BM86" i="6" s="1"/>
  <c r="BM79" i="6" a="1"/>
  <c r="BM79" i="6" s="1"/>
  <c r="BM78" i="6" a="1"/>
  <c r="BM78" i="6" s="1"/>
  <c r="BM71" i="6" a="1"/>
  <c r="BM71" i="6" s="1"/>
  <c r="BM70" i="6" a="1"/>
  <c r="BM70" i="6" s="1"/>
  <c r="BM77" i="6" a="1"/>
  <c r="BM77" i="6" s="1"/>
  <c r="BM76" i="6" a="1"/>
  <c r="BM76" i="6" s="1"/>
  <c r="BM68" i="6" a="1"/>
  <c r="BM68" i="6" s="1"/>
  <c r="BM85" i="6" a="1"/>
  <c r="BM85" i="6" s="1"/>
  <c r="BM84" i="6" a="1"/>
  <c r="BM84" i="6" s="1"/>
  <c r="BM69" i="6" a="1"/>
  <c r="BM69" i="6" s="1"/>
  <c r="BM83" i="6" a="1"/>
  <c r="BM83" i="6" s="1"/>
  <c r="BM82" i="6" a="1"/>
  <c r="BM82" i="6" s="1"/>
  <c r="BM81" i="6" a="1"/>
  <c r="BM81" i="6" s="1"/>
  <c r="BM75" i="6" a="1"/>
  <c r="BM75" i="6" s="1"/>
  <c r="BM74" i="6" a="1"/>
  <c r="BM74" i="6" s="1"/>
  <c r="BM73" i="6" a="1"/>
  <c r="BM73" i="6" s="1"/>
  <c r="BM72" i="6" a="1"/>
  <c r="BM72" i="6" s="1"/>
  <c r="BM80" i="6" a="1"/>
  <c r="BM80" i="6" s="1"/>
  <c r="G122" i="6" a="1"/>
  <c r="G122" i="6" s="1"/>
  <c r="H122" i="6" s="1" a="1"/>
  <c r="H122" i="6" s="1"/>
  <c r="BL64" i="8" a="1"/>
  <c r="BL64" i="8" s="1"/>
  <c r="BX76" i="8" s="1" a="1"/>
  <c r="BX76" i="8" s="1"/>
  <c r="BV76" i="8" s="1" a="1"/>
  <c r="BV76" i="8" s="1"/>
  <c r="BG85" i="8" a="1"/>
  <c r="BG85" i="8" s="1"/>
  <c r="BG82" i="8" a="1"/>
  <c r="BG82" i="8" s="1"/>
  <c r="BG77" i="8" a="1"/>
  <c r="BG77" i="8" s="1"/>
  <c r="BG73" i="8" a="1"/>
  <c r="BG73" i="8" s="1"/>
  <c r="BG70" i="8" a="1"/>
  <c r="BG70" i="8" s="1"/>
  <c r="BG69" i="8" a="1"/>
  <c r="BG69" i="8" s="1"/>
  <c r="BG68" i="8" a="1"/>
  <c r="BG68" i="8" s="1"/>
  <c r="BG67" i="8" a="1"/>
  <c r="BG67" i="8" s="1"/>
  <c r="BG66" i="8" a="1"/>
  <c r="BG66" i="8" s="1"/>
  <c r="BG80" i="8" a="1"/>
  <c r="BG80" i="8" s="1"/>
  <c r="BG78" i="8" a="1"/>
  <c r="BG78" i="8" s="1"/>
  <c r="BG74" i="8" a="1"/>
  <c r="BG74" i="8" s="1"/>
  <c r="BG84" i="8" a="1"/>
  <c r="BG84" i="8" s="1"/>
  <c r="BG72" i="8" a="1"/>
  <c r="BG72" i="8" s="1"/>
  <c r="BG81" i="8" a="1"/>
  <c r="BG81" i="8" s="1"/>
  <c r="BG76" i="8" a="1"/>
  <c r="BG76" i="8" s="1"/>
  <c r="BG71" i="8" a="1"/>
  <c r="BG71" i="8" s="1"/>
  <c r="BG83" i="8" a="1"/>
  <c r="BG83" i="8" s="1"/>
  <c r="BG79" i="8" a="1"/>
  <c r="BG79" i="8" s="1"/>
  <c r="BG75" i="8" a="1"/>
  <c r="BG75" i="8" s="1"/>
  <c r="BR85" i="7" a="1"/>
  <c r="BR85" i="7" s="1"/>
  <c r="BR84" i="7" a="1"/>
  <c r="BR84" i="7" s="1"/>
  <c r="BR83" i="7" a="1"/>
  <c r="BR83" i="7" s="1"/>
  <c r="BR82" i="7" a="1"/>
  <c r="BR82" i="7" s="1"/>
  <c r="BR81" i="7" a="1"/>
  <c r="BR81" i="7" s="1"/>
  <c r="BR80" i="7" a="1"/>
  <c r="BR80" i="7" s="1"/>
  <c r="BR79" i="7" a="1"/>
  <c r="BR79" i="7" s="1"/>
  <c r="BR78" i="7" a="1"/>
  <c r="BR78" i="7" s="1"/>
  <c r="BR77" i="7" a="1"/>
  <c r="BR77" i="7" s="1"/>
  <c r="BR76" i="7" a="1"/>
  <c r="BR76" i="7" s="1"/>
  <c r="BR75" i="7" a="1"/>
  <c r="BR75" i="7" s="1"/>
  <c r="BR74" i="7" a="1"/>
  <c r="BR74" i="7" s="1"/>
  <c r="BR73" i="7" a="1"/>
  <c r="BR73" i="7" s="1"/>
  <c r="BR72" i="7" a="1"/>
  <c r="BR72" i="7" s="1"/>
  <c r="BR71" i="7" a="1"/>
  <c r="BR71" i="7" s="1"/>
  <c r="BR70" i="7" a="1"/>
  <c r="BR70" i="7" s="1"/>
  <c r="BR69" i="7" a="1"/>
  <c r="BR69" i="7" s="1"/>
  <c r="BR68" i="7" a="1"/>
  <c r="BR68" i="7" s="1"/>
  <c r="BR67" i="7" a="1"/>
  <c r="BR67" i="7" s="1"/>
  <c r="BR66" i="7" a="1"/>
  <c r="BR66" i="7" s="1"/>
  <c r="BR64" i="7" s="1" a="1"/>
  <c r="BR64" i="7" s="1"/>
  <c r="BX82" i="7" s="1" a="1"/>
  <c r="BX82" i="7" s="1"/>
  <c r="BV82" i="7" s="1" a="1"/>
  <c r="BV82" i="7" s="1"/>
  <c r="BJ85" i="7" a="1"/>
  <c r="BJ85" i="7" s="1"/>
  <c r="BJ84" i="7" a="1"/>
  <c r="BJ84" i="7" s="1"/>
  <c r="BJ83" i="7" a="1"/>
  <c r="BJ83" i="7" s="1"/>
  <c r="BJ82" i="7" a="1"/>
  <c r="BJ82" i="7" s="1"/>
  <c r="BJ81" i="7" a="1"/>
  <c r="BJ81" i="7" s="1"/>
  <c r="BJ80" i="7" a="1"/>
  <c r="BJ80" i="7" s="1"/>
  <c r="BJ79" i="7" a="1"/>
  <c r="BJ79" i="7" s="1"/>
  <c r="BJ78" i="7" a="1"/>
  <c r="BJ78" i="7" s="1"/>
  <c r="BJ77" i="7" a="1"/>
  <c r="BJ77" i="7" s="1"/>
  <c r="BJ76" i="7" a="1"/>
  <c r="BJ76" i="7" s="1"/>
  <c r="BJ75" i="7" a="1"/>
  <c r="BJ75" i="7" s="1"/>
  <c r="BJ74" i="7" a="1"/>
  <c r="BJ74" i="7" s="1"/>
  <c r="BJ73" i="7" a="1"/>
  <c r="BJ73" i="7" s="1"/>
  <c r="BJ72" i="7" a="1"/>
  <c r="BJ72" i="7" s="1"/>
  <c r="BJ71" i="7" a="1"/>
  <c r="BJ71" i="7" s="1"/>
  <c r="BJ70" i="7" a="1"/>
  <c r="BJ70" i="7" s="1"/>
  <c r="BJ69" i="7" a="1"/>
  <c r="BJ69" i="7" s="1"/>
  <c r="BJ68" i="7" a="1"/>
  <c r="BJ68" i="7" s="1"/>
  <c r="BJ67" i="7" a="1"/>
  <c r="BJ67" i="7" s="1"/>
  <c r="BJ66" i="7" a="1"/>
  <c r="BJ66" i="7" s="1"/>
  <c r="BJ64" i="7" s="1" a="1"/>
  <c r="BJ64" i="7" s="1"/>
  <c r="BX74" i="7" s="1" a="1"/>
  <c r="BX74" i="7" s="1"/>
  <c r="BV74" i="7" s="1" a="1"/>
  <c r="BV74" i="7" s="1"/>
  <c r="BU64" i="8" a="1"/>
  <c r="BU64" i="8" s="1"/>
  <c r="BX85" i="8" s="1" a="1"/>
  <c r="BX85" i="8" s="1"/>
  <c r="BV85" i="8" s="1" a="1"/>
  <c r="BV85" i="8" s="1"/>
  <c r="BH85" i="8" a="1"/>
  <c r="BH85" i="8" s="1"/>
  <c r="BH84" i="8" a="1"/>
  <c r="BH84" i="8" s="1"/>
  <c r="BH80" i="8" a="1"/>
  <c r="BH80" i="8" s="1"/>
  <c r="BH78" i="8" a="1"/>
  <c r="BH78" i="8" s="1"/>
  <c r="BH74" i="8" a="1"/>
  <c r="BH74" i="8" s="1"/>
  <c r="BH81" i="8" a="1"/>
  <c r="BH81" i="8" s="1"/>
  <c r="BH79" i="8" a="1"/>
  <c r="BH79" i="8" s="1"/>
  <c r="BH75" i="8" a="1"/>
  <c r="BH75" i="8" s="1"/>
  <c r="BH67" i="8" a="1"/>
  <c r="BH67" i="8" s="1"/>
  <c r="BH83" i="8" a="1"/>
  <c r="BH83" i="8" s="1"/>
  <c r="BH73" i="8" a="1"/>
  <c r="BH73" i="8" s="1"/>
  <c r="BH68" i="8" a="1"/>
  <c r="BH68" i="8" s="1"/>
  <c r="BH77" i="8" a="1"/>
  <c r="BH77" i="8" s="1"/>
  <c r="BH71" i="8" a="1"/>
  <c r="BH71" i="8" s="1"/>
  <c r="BH70" i="8" a="1"/>
  <c r="BH70" i="8" s="1"/>
  <c r="BH82" i="8" a="1"/>
  <c r="BH82" i="8" s="1"/>
  <c r="BH69" i="8" a="1"/>
  <c r="BH69" i="8" s="1"/>
  <c r="BH76" i="8" a="1"/>
  <c r="BH76" i="8" s="1"/>
  <c r="BH72" i="8" a="1"/>
  <c r="BH72" i="8" s="1"/>
  <c r="BH66" i="8" a="1"/>
  <c r="BH66" i="8" s="1"/>
  <c r="BS84" i="7" a="1"/>
  <c r="BS84" i="7" s="1"/>
  <c r="BS82" i="7" a="1"/>
  <c r="BS82" i="7" s="1"/>
  <c r="BS78" i="7" a="1"/>
  <c r="BS78" i="7" s="1"/>
  <c r="BS74" i="7" a="1"/>
  <c r="BS74" i="7" s="1"/>
  <c r="BS81" i="7" a="1"/>
  <c r="BS81" i="7" s="1"/>
  <c r="BS77" i="7" a="1"/>
  <c r="BS77" i="7" s="1"/>
  <c r="BS73" i="7" a="1"/>
  <c r="BS73" i="7" s="1"/>
  <c r="BS83" i="7" a="1"/>
  <c r="BS83" i="7" s="1"/>
  <c r="BS85" i="7" a="1"/>
  <c r="BS85" i="7" s="1"/>
  <c r="BS79" i="7" a="1"/>
  <c r="BS79" i="7" s="1"/>
  <c r="BS76" i="7" a="1"/>
  <c r="BS76" i="7" s="1"/>
  <c r="BS71" i="7" a="1"/>
  <c r="BS71" i="7" s="1"/>
  <c r="BS69" i="7" a="1"/>
  <c r="BS69" i="7" s="1"/>
  <c r="BS67" i="7" a="1"/>
  <c r="BS67" i="7" s="1"/>
  <c r="BS80" i="7" a="1"/>
  <c r="BS80" i="7" s="1"/>
  <c r="BS70" i="7" a="1"/>
  <c r="BS70" i="7" s="1"/>
  <c r="BS68" i="7" a="1"/>
  <c r="BS68" i="7" s="1"/>
  <c r="BS72" i="7" a="1"/>
  <c r="BS72" i="7" s="1"/>
  <c r="BS75" i="7" a="1"/>
  <c r="BS75" i="7" s="1"/>
  <c r="BS66" i="7" a="1"/>
  <c r="BS66" i="7" s="1"/>
  <c r="BO84" i="7" a="1"/>
  <c r="BO84" i="7" s="1"/>
  <c r="BO80" i="7" a="1"/>
  <c r="BO80" i="7" s="1"/>
  <c r="BO76" i="7" a="1"/>
  <c r="BO76" i="7" s="1"/>
  <c r="BO72" i="7" a="1"/>
  <c r="BO72" i="7" s="1"/>
  <c r="BO83" i="7" a="1"/>
  <c r="BO83" i="7" s="1"/>
  <c r="BO79" i="7" a="1"/>
  <c r="BO79" i="7" s="1"/>
  <c r="BO75" i="7" a="1"/>
  <c r="BO75" i="7" s="1"/>
  <c r="BO82" i="7" a="1"/>
  <c r="BO82" i="7" s="1"/>
  <c r="BO81" i="7" a="1"/>
  <c r="BO81" i="7" s="1"/>
  <c r="BO78" i="7" a="1"/>
  <c r="BO78" i="7" s="1"/>
  <c r="BO73" i="7" a="1"/>
  <c r="BO73" i="7" s="1"/>
  <c r="BO71" i="7" a="1"/>
  <c r="BO71" i="7" s="1"/>
  <c r="BO69" i="7" a="1"/>
  <c r="BO69" i="7" s="1"/>
  <c r="BO67" i="7" a="1"/>
  <c r="BO67" i="7" s="1"/>
  <c r="BO85" i="7" a="1"/>
  <c r="BO85" i="7" s="1"/>
  <c r="BO77" i="7" a="1"/>
  <c r="BO77" i="7" s="1"/>
  <c r="BO74" i="7" a="1"/>
  <c r="BO74" i="7" s="1"/>
  <c r="BO66" i="7" a="1"/>
  <c r="BO66" i="7" s="1"/>
  <c r="BO70" i="7" a="1"/>
  <c r="BO70" i="7" s="1"/>
  <c r="BO68" i="7" a="1"/>
  <c r="BO68" i="7" s="1"/>
  <c r="BM85" i="7" a="1"/>
  <c r="BM85" i="7" s="1"/>
  <c r="BM83" i="7" a="1"/>
  <c r="BM83" i="7" s="1"/>
  <c r="BM79" i="7" a="1"/>
  <c r="BM79" i="7" s="1"/>
  <c r="BM75" i="7" a="1"/>
  <c r="BM75" i="7" s="1"/>
  <c r="BM82" i="7" a="1"/>
  <c r="BM82" i="7" s="1"/>
  <c r="BM78" i="7" a="1"/>
  <c r="BM78" i="7" s="1"/>
  <c r="BM74" i="7" a="1"/>
  <c r="BM74" i="7" s="1"/>
  <c r="BM80" i="7" a="1"/>
  <c r="BM80" i="7" s="1"/>
  <c r="BM72" i="7" a="1"/>
  <c r="BM72" i="7" s="1"/>
  <c r="BM81" i="7" a="1"/>
  <c r="BM81" i="7" s="1"/>
  <c r="BM73" i="7" a="1"/>
  <c r="BM73" i="7" s="1"/>
  <c r="BM70" i="7" a="1"/>
  <c r="BM70" i="7" s="1"/>
  <c r="BM68" i="7" a="1"/>
  <c r="BM68" i="7" s="1"/>
  <c r="BM66" i="7" a="1"/>
  <c r="BM66" i="7" s="1"/>
  <c r="BM84" i="7" a="1"/>
  <c r="BM84" i="7" s="1"/>
  <c r="BM76" i="7" a="1"/>
  <c r="BM76" i="7" s="1"/>
  <c r="BM71" i="7" a="1"/>
  <c r="BM71" i="7" s="1"/>
  <c r="BM69" i="7" a="1"/>
  <c r="BM69" i="7" s="1"/>
  <c r="BM77" i="7" a="1"/>
  <c r="BM77" i="7" s="1"/>
  <c r="BM67" i="7" a="1"/>
  <c r="BM67" i="7" s="1"/>
  <c r="BT85" i="7" a="1"/>
  <c r="BT85" i="7" s="1"/>
  <c r="BT84" i="7" a="1"/>
  <c r="BT84" i="7" s="1"/>
  <c r="BT83" i="7" a="1"/>
  <c r="BT83" i="7" s="1"/>
  <c r="BT82" i="7" a="1"/>
  <c r="BT82" i="7" s="1"/>
  <c r="BT81" i="7" a="1"/>
  <c r="BT81" i="7" s="1"/>
  <c r="BT80" i="7" a="1"/>
  <c r="BT80" i="7" s="1"/>
  <c r="BT79" i="7" a="1"/>
  <c r="BT79" i="7" s="1"/>
  <c r="BT78" i="7" a="1"/>
  <c r="BT78" i="7" s="1"/>
  <c r="BT77" i="7" a="1"/>
  <c r="BT77" i="7" s="1"/>
  <c r="BT76" i="7" a="1"/>
  <c r="BT76" i="7" s="1"/>
  <c r="BT75" i="7" a="1"/>
  <c r="BT75" i="7" s="1"/>
  <c r="BT74" i="7" a="1"/>
  <c r="BT74" i="7" s="1"/>
  <c r="BT73" i="7" a="1"/>
  <c r="BT73" i="7" s="1"/>
  <c r="BT72" i="7" a="1"/>
  <c r="BT72" i="7" s="1"/>
  <c r="BT71" i="7" a="1"/>
  <c r="BT71" i="7" s="1"/>
  <c r="BT70" i="7" a="1"/>
  <c r="BT70" i="7" s="1"/>
  <c r="BT69" i="7" a="1"/>
  <c r="BT69" i="7" s="1"/>
  <c r="BT68" i="7" a="1"/>
  <c r="BT68" i="7" s="1"/>
  <c r="BT67" i="7" a="1"/>
  <c r="BT67" i="7" s="1"/>
  <c r="BT66" i="7" a="1"/>
  <c r="BT66" i="7" s="1"/>
  <c r="BP85" i="7" a="1"/>
  <c r="BP85" i="7" s="1"/>
  <c r="BP84" i="7" a="1"/>
  <c r="BP84" i="7" s="1"/>
  <c r="BP83" i="7" a="1"/>
  <c r="BP83" i="7" s="1"/>
  <c r="BP82" i="7" a="1"/>
  <c r="BP82" i="7" s="1"/>
  <c r="BP81" i="7" a="1"/>
  <c r="BP81" i="7" s="1"/>
  <c r="BP80" i="7" a="1"/>
  <c r="BP80" i="7" s="1"/>
  <c r="BP79" i="7" a="1"/>
  <c r="BP79" i="7" s="1"/>
  <c r="BP78" i="7" a="1"/>
  <c r="BP78" i="7" s="1"/>
  <c r="BP77" i="7" a="1"/>
  <c r="BP77" i="7" s="1"/>
  <c r="BP76" i="7" a="1"/>
  <c r="BP76" i="7" s="1"/>
  <c r="BP75" i="7" a="1"/>
  <c r="BP75" i="7" s="1"/>
  <c r="BP74" i="7" a="1"/>
  <c r="BP74" i="7" s="1"/>
  <c r="BP73" i="7" a="1"/>
  <c r="BP73" i="7" s="1"/>
  <c r="BP72" i="7" a="1"/>
  <c r="BP72" i="7" s="1"/>
  <c r="BP71" i="7" a="1"/>
  <c r="BP71" i="7" s="1"/>
  <c r="BP70" i="7" a="1"/>
  <c r="BP70" i="7" s="1"/>
  <c r="BP69" i="7" a="1"/>
  <c r="BP69" i="7" s="1"/>
  <c r="BP68" i="7" a="1"/>
  <c r="BP68" i="7" s="1"/>
  <c r="BP67" i="7" a="1"/>
  <c r="BP67" i="7" s="1"/>
  <c r="BP66" i="7" a="1"/>
  <c r="BP66" i="7" s="1"/>
  <c r="BC84" i="7" a="1"/>
  <c r="BC84" i="7" s="1"/>
  <c r="BC82" i="7" a="1"/>
  <c r="BC82" i="7" s="1"/>
  <c r="BC78" i="7" a="1"/>
  <c r="BC78" i="7" s="1"/>
  <c r="BC74" i="7" a="1"/>
  <c r="BC74" i="7" s="1"/>
  <c r="BC81" i="7" a="1"/>
  <c r="BC81" i="7" s="1"/>
  <c r="BC77" i="7" a="1"/>
  <c r="BC77" i="7" s="1"/>
  <c r="BC73" i="7" a="1"/>
  <c r="BC73" i="7" s="1"/>
  <c r="BC83" i="7" a="1"/>
  <c r="BC83" i="7" s="1"/>
  <c r="BC85" i="7" a="1"/>
  <c r="BC85" i="7" s="1"/>
  <c r="BC79" i="7" a="1"/>
  <c r="BC79" i="7" s="1"/>
  <c r="BC76" i="7" a="1"/>
  <c r="BC76" i="7" s="1"/>
  <c r="BC71" i="7" a="1"/>
  <c r="BC71" i="7" s="1"/>
  <c r="BC69" i="7" a="1"/>
  <c r="BC69" i="7" s="1"/>
  <c r="BC67" i="7" a="1"/>
  <c r="BC67" i="7" s="1"/>
  <c r="BC75" i="7" a="1"/>
  <c r="BC75" i="7" s="1"/>
  <c r="BC66" i="7" a="1"/>
  <c r="BC66" i="7" s="1"/>
  <c r="BC80" i="7" a="1"/>
  <c r="BC80" i="7" s="1"/>
  <c r="BC70" i="7" a="1"/>
  <c r="BC70" i="7" s="1"/>
  <c r="BC68" i="7" a="1"/>
  <c r="BC68" i="7" s="1"/>
  <c r="BC72" i="7" a="1"/>
  <c r="BC72" i="7" s="1"/>
  <c r="BJ83" i="8" a="1"/>
  <c r="BJ83" i="8" s="1"/>
  <c r="BJ77" i="8" a="1"/>
  <c r="BJ77" i="8" s="1"/>
  <c r="BJ73" i="8" a="1"/>
  <c r="BJ73" i="8" s="1"/>
  <c r="BJ85" i="8" a="1"/>
  <c r="BJ85" i="8" s="1"/>
  <c r="BJ82" i="8" a="1"/>
  <c r="BJ82" i="8" s="1"/>
  <c r="BJ80" i="8" a="1"/>
  <c r="BJ80" i="8" s="1"/>
  <c r="BJ78" i="8" a="1"/>
  <c r="BJ78" i="8" s="1"/>
  <c r="BJ74" i="8" a="1"/>
  <c r="BJ74" i="8" s="1"/>
  <c r="BJ81" i="8" a="1"/>
  <c r="BJ81" i="8" s="1"/>
  <c r="BJ75" i="8" a="1"/>
  <c r="BJ75" i="8" s="1"/>
  <c r="BJ71" i="8" a="1"/>
  <c r="BJ71" i="8" s="1"/>
  <c r="BJ70" i="8" a="1"/>
  <c r="BJ70" i="8" s="1"/>
  <c r="BJ66" i="8" a="1"/>
  <c r="BJ66" i="8" s="1"/>
  <c r="BJ79" i="8" a="1"/>
  <c r="BJ79" i="8" s="1"/>
  <c r="BJ76" i="8" a="1"/>
  <c r="BJ76" i="8" s="1"/>
  <c r="BJ72" i="8" a="1"/>
  <c r="BJ72" i="8" s="1"/>
  <c r="BJ67" i="8" a="1"/>
  <c r="BJ67" i="8" s="1"/>
  <c r="BJ69" i="8" a="1"/>
  <c r="BJ69" i="8" s="1"/>
  <c r="BJ84" i="8" a="1"/>
  <c r="BJ84" i="8" s="1"/>
  <c r="BJ68" i="8" a="1"/>
  <c r="BJ68" i="8" s="1"/>
  <c r="BE64" i="8" a="1"/>
  <c r="BE64" i="8" s="1"/>
  <c r="BX69" i="8" s="1" a="1"/>
  <c r="BX69" i="8" s="1"/>
  <c r="BV69" i="8" s="1" a="1"/>
  <c r="BV69" i="8" s="1"/>
  <c r="BB83" i="8" a="1"/>
  <c r="BB83" i="8" s="1"/>
  <c r="BB85" i="8" a="1"/>
  <c r="BB85" i="8" s="1"/>
  <c r="BB81" i="8" a="1"/>
  <c r="BB81" i="8" s="1"/>
  <c r="BB77" i="8" a="1"/>
  <c r="BB77" i="8" s="1"/>
  <c r="BB73" i="8" a="1"/>
  <c r="BB73" i="8" s="1"/>
  <c r="BB78" i="8" a="1"/>
  <c r="BB78" i="8" s="1"/>
  <c r="BB70" i="8" a="1"/>
  <c r="BB70" i="8" s="1"/>
  <c r="BB66" i="8" a="1"/>
  <c r="BB66" i="8" s="1"/>
  <c r="BB80" i="8" a="1"/>
  <c r="BB80" i="8" s="1"/>
  <c r="BB71" i="8" a="1"/>
  <c r="BB71" i="8" s="1"/>
  <c r="BB67" i="8" a="1"/>
  <c r="BB67" i="8" s="1"/>
  <c r="BB79" i="8" a="1"/>
  <c r="BB79" i="8" s="1"/>
  <c r="BB75" i="8" a="1"/>
  <c r="BB75" i="8" s="1"/>
  <c r="BB68" i="8" a="1"/>
  <c r="BB68" i="8" s="1"/>
  <c r="BB84" i="8" a="1"/>
  <c r="BB84" i="8" s="1"/>
  <c r="BB82" i="8" a="1"/>
  <c r="BB82" i="8" s="1"/>
  <c r="BB76" i="8" a="1"/>
  <c r="BB76" i="8" s="1"/>
  <c r="BB74" i="8" a="1"/>
  <c r="BB74" i="8" s="1"/>
  <c r="BB72" i="8" a="1"/>
  <c r="BB72" i="8" s="1"/>
  <c r="BB69" i="8" a="1"/>
  <c r="BB69" i="8" s="1"/>
  <c r="BP84" i="8" a="1"/>
  <c r="BP84" i="8" s="1"/>
  <c r="BP80" i="8" a="1"/>
  <c r="BP80" i="8" s="1"/>
  <c r="BP85" i="8" a="1"/>
  <c r="BP85" i="8" s="1"/>
  <c r="BP81" i="8" a="1"/>
  <c r="BP81" i="8" s="1"/>
  <c r="BP78" i="8" a="1"/>
  <c r="BP78" i="8" s="1"/>
  <c r="BP74" i="8" a="1"/>
  <c r="BP74" i="8" s="1"/>
  <c r="BP83" i="8" a="1"/>
  <c r="BP83" i="8" s="1"/>
  <c r="BP79" i="8" a="1"/>
  <c r="BP79" i="8" s="1"/>
  <c r="BP75" i="8" a="1"/>
  <c r="BP75" i="8" s="1"/>
  <c r="BP76" i="8" a="1"/>
  <c r="BP76" i="8" s="1"/>
  <c r="BP73" i="8" a="1"/>
  <c r="BP73" i="8" s="1"/>
  <c r="BP67" i="8" a="1"/>
  <c r="BP67" i="8" s="1"/>
  <c r="BP77" i="8" a="1"/>
  <c r="BP77" i="8" s="1"/>
  <c r="BP71" i="8" a="1"/>
  <c r="BP71" i="8" s="1"/>
  <c r="BP68" i="8" a="1"/>
  <c r="BP68" i="8" s="1"/>
  <c r="BP66" i="8" a="1"/>
  <c r="BP66" i="8" s="1"/>
  <c r="BP82" i="8" a="1"/>
  <c r="BP82" i="8" s="1"/>
  <c r="BP70" i="8" a="1"/>
  <c r="BP70" i="8" s="1"/>
  <c r="BP69" i="8" a="1"/>
  <c r="BP69" i="8" s="1"/>
  <c r="BP72" i="8" a="1"/>
  <c r="BP72" i="8" s="1"/>
  <c r="BC84" i="8" a="1"/>
  <c r="BC84" i="8" s="1"/>
  <c r="BC80" i="8" a="1"/>
  <c r="BC80" i="8" s="1"/>
  <c r="BC83" i="8" a="1"/>
  <c r="BC83" i="8" s="1"/>
  <c r="BC79" i="8" a="1"/>
  <c r="BC79" i="8" s="1"/>
  <c r="BC75" i="8" a="1"/>
  <c r="BC75" i="8" s="1"/>
  <c r="BC71" i="8" a="1"/>
  <c r="BC71" i="8" s="1"/>
  <c r="BC70" i="8" a="1"/>
  <c r="BC70" i="8" s="1"/>
  <c r="BC69" i="8" a="1"/>
  <c r="BC69" i="8" s="1"/>
  <c r="BC68" i="8" a="1"/>
  <c r="BC68" i="8" s="1"/>
  <c r="BC67" i="8" a="1"/>
  <c r="BC67" i="8" s="1"/>
  <c r="BC66" i="8" a="1"/>
  <c r="BC66" i="8" s="1"/>
  <c r="BC82" i="8" a="1"/>
  <c r="BC82" i="8" s="1"/>
  <c r="BC76" i="8" a="1"/>
  <c r="BC76" i="8" s="1"/>
  <c r="BC81" i="8" a="1"/>
  <c r="BC81" i="8" s="1"/>
  <c r="BC72" i="8" a="1"/>
  <c r="BC72" i="8" s="1"/>
  <c r="BC85" i="8" a="1"/>
  <c r="BC85" i="8" s="1"/>
  <c r="BC78" i="8" a="1"/>
  <c r="BC78" i="8" s="1"/>
  <c r="BC77" i="8" a="1"/>
  <c r="BC77" i="8" s="1"/>
  <c r="BC74" i="8" a="1"/>
  <c r="BC74" i="8" s="1"/>
  <c r="BC73" i="8" a="1"/>
  <c r="BC73" i="8" s="1"/>
  <c r="BB85" i="7" a="1"/>
  <c r="BB85" i="7" s="1"/>
  <c r="BB84" i="7" a="1"/>
  <c r="BB84" i="7" s="1"/>
  <c r="BB83" i="7" a="1"/>
  <c r="BB83" i="7" s="1"/>
  <c r="BB82" i="7" a="1"/>
  <c r="BB82" i="7" s="1"/>
  <c r="BB81" i="7" a="1"/>
  <c r="BB81" i="7" s="1"/>
  <c r="BB80" i="7" a="1"/>
  <c r="BB80" i="7" s="1"/>
  <c r="BB79" i="7" a="1"/>
  <c r="BB79" i="7" s="1"/>
  <c r="BB78" i="7" a="1"/>
  <c r="BB78" i="7" s="1"/>
  <c r="BB77" i="7" a="1"/>
  <c r="BB77" i="7" s="1"/>
  <c r="BB76" i="7" a="1"/>
  <c r="BB76" i="7" s="1"/>
  <c r="BB75" i="7" a="1"/>
  <c r="BB75" i="7" s="1"/>
  <c r="BB74" i="7" a="1"/>
  <c r="BB74" i="7" s="1"/>
  <c r="BB73" i="7" a="1"/>
  <c r="BB73" i="7" s="1"/>
  <c r="BB72" i="7" a="1"/>
  <c r="BB72" i="7" s="1"/>
  <c r="BB71" i="7" a="1"/>
  <c r="BB71" i="7" s="1"/>
  <c r="BB70" i="7" a="1"/>
  <c r="BB70" i="7" s="1"/>
  <c r="BB69" i="7" a="1"/>
  <c r="BB69" i="7" s="1"/>
  <c r="BB68" i="7" a="1"/>
  <c r="BB68" i="7" s="1"/>
  <c r="BB67" i="7" a="1"/>
  <c r="BB67" i="7" s="1"/>
  <c r="BB66" i="7" a="1"/>
  <c r="BB66" i="7" s="1"/>
  <c r="BU85" i="7" a="1"/>
  <c r="BU85" i="7" s="1"/>
  <c r="BU83" i="7" a="1"/>
  <c r="BU83" i="7" s="1"/>
  <c r="BU79" i="7" a="1"/>
  <c r="BU79" i="7" s="1"/>
  <c r="BU75" i="7" a="1"/>
  <c r="BU75" i="7" s="1"/>
  <c r="BU82" i="7" a="1"/>
  <c r="BU82" i="7" s="1"/>
  <c r="BU78" i="7" a="1"/>
  <c r="BU78" i="7" s="1"/>
  <c r="BU74" i="7" a="1"/>
  <c r="BU74" i="7" s="1"/>
  <c r="BU81" i="7" a="1"/>
  <c r="BU81" i="7" s="1"/>
  <c r="BU84" i="7" a="1"/>
  <c r="BU84" i="7" s="1"/>
  <c r="BU76" i="7" a="1"/>
  <c r="BU76" i="7" s="1"/>
  <c r="BU77" i="7" a="1"/>
  <c r="BU77" i="7" s="1"/>
  <c r="BU70" i="7" a="1"/>
  <c r="BU70" i="7" s="1"/>
  <c r="BU68" i="7" a="1"/>
  <c r="BU68" i="7" s="1"/>
  <c r="BU66" i="7" a="1"/>
  <c r="BU66" i="7" s="1"/>
  <c r="BU64" i="7" s="1" a="1"/>
  <c r="BU64" i="7" s="1"/>
  <c r="BX85" i="7" s="1" a="1"/>
  <c r="BX85" i="7" s="1"/>
  <c r="BV85" i="7" s="1" a="1"/>
  <c r="BV85" i="7" s="1"/>
  <c r="BU80" i="7" a="1"/>
  <c r="BU80" i="7" s="1"/>
  <c r="BU72" i="7" a="1"/>
  <c r="BU72" i="7" s="1"/>
  <c r="BU73" i="7" a="1"/>
  <c r="BU73" i="7" s="1"/>
  <c r="BU67" i="7" a="1"/>
  <c r="BU67" i="7" s="1"/>
  <c r="BU71" i="7" a="1"/>
  <c r="BU71" i="7" s="1"/>
  <c r="BU69" i="7" a="1"/>
  <c r="BU69" i="7" s="1"/>
  <c r="C37" i="9" a="1"/>
  <c r="C37" i="9" s="1"/>
  <c r="D24" i="9" a="1"/>
  <c r="D24" i="9" s="1"/>
  <c r="F12" i="9" a="1"/>
  <c r="F12" i="9" s="1"/>
  <c r="F20" i="9" s="1" a="1"/>
  <c r="F20" i="9" s="1"/>
  <c r="F16" i="9" a="1"/>
  <c r="F16" i="9" s="1"/>
  <c r="F108" i="7" a="1"/>
  <c r="F108" i="7" s="1"/>
  <c r="G103" i="7" a="1"/>
  <c r="G103" i="7" s="1"/>
  <c r="G108" i="7" s="1" a="1"/>
  <c r="G108" i="7" s="1"/>
  <c r="BU87" i="6" a="1"/>
  <c r="BU87" i="6" s="1"/>
  <c r="BU86" i="6" a="1"/>
  <c r="BU86" i="6" s="1"/>
  <c r="BU79" i="6" a="1"/>
  <c r="BU79" i="6" s="1"/>
  <c r="BU78" i="6" a="1"/>
  <c r="BU78" i="6" s="1"/>
  <c r="BU71" i="6" a="1"/>
  <c r="BU71" i="6" s="1"/>
  <c r="BU70" i="6" a="1"/>
  <c r="BU70" i="6" s="1"/>
  <c r="BU84" i="6" a="1"/>
  <c r="BU84" i="6" s="1"/>
  <c r="BU77" i="6" a="1"/>
  <c r="BU77" i="6" s="1"/>
  <c r="BU85" i="6" a="1"/>
  <c r="BU85" i="6" s="1"/>
  <c r="BU76" i="6" a="1"/>
  <c r="BU76" i="6" s="1"/>
  <c r="BU69" i="6" a="1"/>
  <c r="BU69" i="6" s="1"/>
  <c r="BU68" i="6" a="1"/>
  <c r="BU68" i="6" s="1"/>
  <c r="BU83" i="6" a="1"/>
  <c r="BU83" i="6" s="1"/>
  <c r="BU82" i="6" a="1"/>
  <c r="BU82" i="6" s="1"/>
  <c r="BU81" i="6" a="1"/>
  <c r="BU81" i="6" s="1"/>
  <c r="BU73" i="6" a="1"/>
  <c r="BU73" i="6" s="1"/>
  <c r="BU72" i="6" a="1"/>
  <c r="BU72" i="6" s="1"/>
  <c r="BU80" i="6" a="1"/>
  <c r="BU80" i="6" s="1"/>
  <c r="BU75" i="6" a="1"/>
  <c r="BU75" i="6" s="1"/>
  <c r="BU74" i="6" a="1"/>
  <c r="BU74" i="6" s="1"/>
  <c r="G124" i="6" a="1"/>
  <c r="G124" i="6" s="1"/>
  <c r="H124" i="6" s="1" a="1"/>
  <c r="H124" i="6" s="1"/>
  <c r="G133" i="6" a="1"/>
  <c r="G133" i="6" s="1"/>
  <c r="H133" i="6" s="1" a="1"/>
  <c r="H133" i="6" s="1"/>
  <c r="BF84" i="6" a="1"/>
  <c r="BF84" i="6" s="1"/>
  <c r="BF83" i="6" a="1"/>
  <c r="BF83" i="6" s="1"/>
  <c r="BF76" i="6" a="1"/>
  <c r="BF76" i="6" s="1"/>
  <c r="BF75" i="6" a="1"/>
  <c r="BF75" i="6" s="1"/>
  <c r="BF68" i="6" a="1"/>
  <c r="BF68" i="6" s="1"/>
  <c r="BF66" i="6" s="1" a="1"/>
  <c r="BF66" i="6" s="1"/>
  <c r="BX72" i="6" s="1" a="1"/>
  <c r="BX72" i="6" s="1"/>
  <c r="BV72" i="6" s="1" a="1"/>
  <c r="BV72" i="6" s="1"/>
  <c r="BF73" i="6" a="1"/>
  <c r="BF73" i="6" s="1"/>
  <c r="BF82" i="6" a="1"/>
  <c r="BF82" i="6" s="1"/>
  <c r="BF81" i="6" a="1"/>
  <c r="BF81" i="6" s="1"/>
  <c r="BF74" i="6" a="1"/>
  <c r="BF74" i="6" s="1"/>
  <c r="BF87" i="6" a="1"/>
  <c r="BF87" i="6" s="1"/>
  <c r="BF79" i="6" a="1"/>
  <c r="BF79" i="6" s="1"/>
  <c r="BF77" i="6" a="1"/>
  <c r="BF77" i="6" s="1"/>
  <c r="BF72" i="6" a="1"/>
  <c r="BF72" i="6" s="1"/>
  <c r="BF69" i="6" a="1"/>
  <c r="BF69" i="6" s="1"/>
  <c r="BF86" i="6" a="1"/>
  <c r="BF86" i="6" s="1"/>
  <c r="BF80" i="6" a="1"/>
  <c r="BF80" i="6" s="1"/>
  <c r="BF85" i="6" a="1"/>
  <c r="BF85" i="6" s="1"/>
  <c r="BF71" i="6" a="1"/>
  <c r="BF71" i="6" s="1"/>
  <c r="BF78" i="6" a="1"/>
  <c r="BF78" i="6" s="1"/>
  <c r="BF70" i="6" a="1"/>
  <c r="BF70" i="6" s="1"/>
  <c r="BR66" i="6" a="1"/>
  <c r="BR66" i="6" s="1"/>
  <c r="BX84" i="6" s="1" a="1"/>
  <c r="BX84" i="6" s="1"/>
  <c r="BV84" i="6" s="1" a="1"/>
  <c r="BV84" i="6" s="1"/>
  <c r="G123" i="6" a="1"/>
  <c r="G123" i="6" s="1"/>
  <c r="H123" i="6" s="1" a="1"/>
  <c r="H123" i="6" s="1"/>
  <c r="BN84" i="6" a="1"/>
  <c r="BN84" i="6" s="1"/>
  <c r="BN83" i="6" a="1"/>
  <c r="BN83" i="6" s="1"/>
  <c r="BN76" i="6" a="1"/>
  <c r="BN76" i="6" s="1"/>
  <c r="BN75" i="6" a="1"/>
  <c r="BN75" i="6" s="1"/>
  <c r="BN68" i="6" a="1"/>
  <c r="BN68" i="6" s="1"/>
  <c r="BN82" i="6" a="1"/>
  <c r="BN82" i="6" s="1"/>
  <c r="BN81" i="6" a="1"/>
  <c r="BN81" i="6" s="1"/>
  <c r="BN74" i="6" a="1"/>
  <c r="BN74" i="6" s="1"/>
  <c r="BN73" i="6" a="1"/>
  <c r="BN73" i="6" s="1"/>
  <c r="BN87" i="6" a="1"/>
  <c r="BN87" i="6" s="1"/>
  <c r="BN86" i="6" a="1"/>
  <c r="BN86" i="6" s="1"/>
  <c r="BN78" i="6" a="1"/>
  <c r="BN78" i="6" s="1"/>
  <c r="BN70" i="6" a="1"/>
  <c r="BN70" i="6" s="1"/>
  <c r="BN80" i="6" a="1"/>
  <c r="BN80" i="6" s="1"/>
  <c r="BN85" i="6" a="1"/>
  <c r="BN85" i="6" s="1"/>
  <c r="BN79" i="6" a="1"/>
  <c r="BN79" i="6" s="1"/>
  <c r="BN77" i="6" a="1"/>
  <c r="BN77" i="6" s="1"/>
  <c r="BN72" i="6" a="1"/>
  <c r="BN72" i="6" s="1"/>
  <c r="BN69" i="6" a="1"/>
  <c r="BN69" i="6" s="1"/>
  <c r="BN71" i="6" a="1"/>
  <c r="BN71" i="6" s="1"/>
  <c r="BG81" i="6" a="1"/>
  <c r="BG81" i="6" s="1"/>
  <c r="BG80" i="6" a="1"/>
  <c r="BG80" i="6" s="1"/>
  <c r="BG73" i="6" a="1"/>
  <c r="BG73" i="6" s="1"/>
  <c r="BG72" i="6" a="1"/>
  <c r="BG72" i="6" s="1"/>
  <c r="BG87" i="6" a="1"/>
  <c r="BG87" i="6" s="1"/>
  <c r="BG71" i="6" a="1"/>
  <c r="BG71" i="6" s="1"/>
  <c r="BG70" i="6" a="1"/>
  <c r="BG70" i="6" s="1"/>
  <c r="BG86" i="6" a="1"/>
  <c r="BG86" i="6" s="1"/>
  <c r="BG79" i="6" a="1"/>
  <c r="BG79" i="6" s="1"/>
  <c r="BG78" i="6" a="1"/>
  <c r="BG78" i="6" s="1"/>
  <c r="BG85" i="6" a="1"/>
  <c r="BG85" i="6" s="1"/>
  <c r="BG84" i="6" a="1"/>
  <c r="BG84" i="6" s="1"/>
  <c r="BG83" i="6" a="1"/>
  <c r="BG83" i="6" s="1"/>
  <c r="BG77" i="6" a="1"/>
  <c r="BG77" i="6" s="1"/>
  <c r="BG69" i="6" a="1"/>
  <c r="BG69" i="6" s="1"/>
  <c r="BG75" i="6" a="1"/>
  <c r="BG75" i="6" s="1"/>
  <c r="BG74" i="6" a="1"/>
  <c r="BG74" i="6" s="1"/>
  <c r="BG82" i="6" a="1"/>
  <c r="BG82" i="6" s="1"/>
  <c r="BG76" i="6" a="1"/>
  <c r="BG76" i="6" s="1"/>
  <c r="BG68" i="6" a="1"/>
  <c r="BG68" i="6" s="1"/>
  <c r="G134" i="6" a="1"/>
  <c r="G134" i="6" s="1"/>
  <c r="H134" i="6" s="1" a="1"/>
  <c r="H134" i="6" s="1"/>
  <c r="BH66" i="6" a="1"/>
  <c r="BH66" i="6" s="1"/>
  <c r="BX74" i="6" s="1" a="1"/>
  <c r="BX74" i="6" s="1"/>
  <c r="BV74" i="6" s="1" a="1"/>
  <c r="BV74" i="6" s="1"/>
  <c r="BB66" i="6" a="1"/>
  <c r="BB66" i="6" s="1"/>
  <c r="BX68" i="6" s="1" a="1"/>
  <c r="BX68" i="6" s="1"/>
  <c r="BV68" i="6" s="1" a="1"/>
  <c r="BV68" i="6" s="1"/>
  <c r="AE31" i="6" a="1"/>
  <c r="AE31" i="6" s="1"/>
  <c r="G135" i="6" s="1" a="1"/>
  <c r="G135" i="6" s="1"/>
  <c r="H135" i="6" s="1" a="1"/>
  <c r="H135" i="6" s="1"/>
  <c r="L61" i="6" a="1"/>
  <c r="L61" i="6" s="1"/>
  <c r="BE87" i="6" a="1"/>
  <c r="BE87" i="6" s="1"/>
  <c r="BE86" i="6" a="1"/>
  <c r="BE86" i="6" s="1"/>
  <c r="BE79" i="6" a="1"/>
  <c r="BE79" i="6" s="1"/>
  <c r="BE78" i="6" a="1"/>
  <c r="BE78" i="6" s="1"/>
  <c r="BE71" i="6" a="1"/>
  <c r="BE71" i="6" s="1"/>
  <c r="BE70" i="6" a="1"/>
  <c r="BE70" i="6" s="1"/>
  <c r="BE84" i="6" a="1"/>
  <c r="BE84" i="6" s="1"/>
  <c r="BE77" i="6" a="1"/>
  <c r="BE77" i="6" s="1"/>
  <c r="BE76" i="6" a="1"/>
  <c r="BE76" i="6" s="1"/>
  <c r="BE85" i="6" a="1"/>
  <c r="BE85" i="6" s="1"/>
  <c r="BE69" i="6" a="1"/>
  <c r="BE69" i="6" s="1"/>
  <c r="BE68" i="6" a="1"/>
  <c r="BE68" i="6" s="1"/>
  <c r="BE83" i="6" a="1"/>
  <c r="BE83" i="6" s="1"/>
  <c r="BE82" i="6" a="1"/>
  <c r="BE82" i="6" s="1"/>
  <c r="BE80" i="6" a="1"/>
  <c r="BE80" i="6" s="1"/>
  <c r="BE81" i="6" a="1"/>
  <c r="BE81" i="6" s="1"/>
  <c r="BE73" i="6" a="1"/>
  <c r="BE73" i="6" s="1"/>
  <c r="BE72" i="6" a="1"/>
  <c r="BE72" i="6" s="1"/>
  <c r="BE75" i="6" a="1"/>
  <c r="BE75" i="6" s="1"/>
  <c r="BE74" i="6" a="1"/>
  <c r="BE74" i="6" s="1"/>
  <c r="BT85" i="8" a="1"/>
  <c r="BT85" i="8" s="1"/>
  <c r="BT82" i="8" a="1"/>
  <c r="BT82" i="8" s="1"/>
  <c r="BT83" i="8" a="1"/>
  <c r="BT83" i="8" s="1"/>
  <c r="BT81" i="8" a="1"/>
  <c r="BT81" i="8" s="1"/>
  <c r="BT76" i="8" a="1"/>
  <c r="BT76" i="8" s="1"/>
  <c r="BT72" i="8" a="1"/>
  <c r="BT72" i="8" s="1"/>
  <c r="BT77" i="8" a="1"/>
  <c r="BT77" i="8" s="1"/>
  <c r="BT74" i="8" a="1"/>
  <c r="BT74" i="8" s="1"/>
  <c r="BT69" i="8" a="1"/>
  <c r="BT69" i="8" s="1"/>
  <c r="BT84" i="8" a="1"/>
  <c r="BT84" i="8" s="1"/>
  <c r="BT78" i="8" a="1"/>
  <c r="BT78" i="8" s="1"/>
  <c r="BT75" i="8" a="1"/>
  <c r="BT75" i="8" s="1"/>
  <c r="BT71" i="8" a="1"/>
  <c r="BT71" i="8" s="1"/>
  <c r="BT70" i="8" a="1"/>
  <c r="BT70" i="8" s="1"/>
  <c r="BT66" i="8" a="1"/>
  <c r="BT66" i="8" s="1"/>
  <c r="BT73" i="8" a="1"/>
  <c r="BT73" i="8" s="1"/>
  <c r="BT68" i="8" a="1"/>
  <c r="BT68" i="8" s="1"/>
  <c r="BT67" i="8" a="1"/>
  <c r="BT67" i="8" s="1"/>
  <c r="BT80" i="8" a="1"/>
  <c r="BT80" i="8" s="1"/>
  <c r="BT79" i="8" a="1"/>
  <c r="BT79" i="8" s="1"/>
  <c r="BF81" i="8" a="1"/>
  <c r="BF81" i="8" s="1"/>
  <c r="BF85" i="8" a="1"/>
  <c r="BF85" i="8" s="1"/>
  <c r="BF83" i="8" a="1"/>
  <c r="BF83" i="8" s="1"/>
  <c r="BF79" i="8" a="1"/>
  <c r="BF79" i="8" s="1"/>
  <c r="BF75" i="8" a="1"/>
  <c r="BF75" i="8" s="1"/>
  <c r="BF71" i="8" a="1"/>
  <c r="BF71" i="8" s="1"/>
  <c r="BF82" i="8" a="1"/>
  <c r="BF82" i="8" s="1"/>
  <c r="BF76" i="8" a="1"/>
  <c r="BF76" i="8" s="1"/>
  <c r="BF77" i="8" a="1"/>
  <c r="BF77" i="8" s="1"/>
  <c r="BF74" i="8" a="1"/>
  <c r="BF74" i="8" s="1"/>
  <c r="BF68" i="8" a="1"/>
  <c r="BF68" i="8" s="1"/>
  <c r="BF84" i="8" a="1"/>
  <c r="BF84" i="8" s="1"/>
  <c r="BF78" i="8" a="1"/>
  <c r="BF78" i="8" s="1"/>
  <c r="BF72" i="8" a="1"/>
  <c r="BF72" i="8" s="1"/>
  <c r="BF69" i="8" a="1"/>
  <c r="BF69" i="8" s="1"/>
  <c r="BF73" i="8" a="1"/>
  <c r="BF73" i="8" s="1"/>
  <c r="BF67" i="8" a="1"/>
  <c r="BF67" i="8" s="1"/>
  <c r="BF80" i="8" a="1"/>
  <c r="BF80" i="8" s="1"/>
  <c r="BF70" i="8" a="1"/>
  <c r="BF70" i="8" s="1"/>
  <c r="BF66" i="8" a="1"/>
  <c r="BF66" i="8" s="1"/>
  <c r="BK84" i="8" a="1"/>
  <c r="BK84" i="8" s="1"/>
  <c r="BK80" i="8" a="1"/>
  <c r="BK80" i="8" s="1"/>
  <c r="BK85" i="8" a="1"/>
  <c r="BK85" i="8" s="1"/>
  <c r="BK82" i="8" a="1"/>
  <c r="BK82" i="8" s="1"/>
  <c r="BK79" i="8" a="1"/>
  <c r="BK79" i="8" s="1"/>
  <c r="BK75" i="8" a="1"/>
  <c r="BK75" i="8" s="1"/>
  <c r="BK71" i="8" a="1"/>
  <c r="BK71" i="8" s="1"/>
  <c r="BK70" i="8" a="1"/>
  <c r="BK70" i="8" s="1"/>
  <c r="BK69" i="8" a="1"/>
  <c r="BK69" i="8" s="1"/>
  <c r="BK68" i="8" a="1"/>
  <c r="BK68" i="8" s="1"/>
  <c r="BK67" i="8" a="1"/>
  <c r="BK67" i="8" s="1"/>
  <c r="BK66" i="8" a="1"/>
  <c r="BK66" i="8" s="1"/>
  <c r="BK76" i="8" a="1"/>
  <c r="BK76" i="8" s="1"/>
  <c r="BK83" i="8" a="1"/>
  <c r="BK83" i="8" s="1"/>
  <c r="BK77" i="8" a="1"/>
  <c r="BK77" i="8" s="1"/>
  <c r="BK74" i="8" a="1"/>
  <c r="BK74" i="8" s="1"/>
  <c r="BK78" i="8" a="1"/>
  <c r="BK78" i="8" s="1"/>
  <c r="BK73" i="8" a="1"/>
  <c r="BK73" i="8" s="1"/>
  <c r="BK72" i="8" a="1"/>
  <c r="BK72" i="8" s="1"/>
  <c r="BK81" i="8" a="1"/>
  <c r="BK81" i="8" s="1"/>
  <c r="BO85" i="8" a="1"/>
  <c r="BO85" i="8" s="1"/>
  <c r="BO82" i="8" a="1"/>
  <c r="BO82" i="8" s="1"/>
  <c r="BO80" i="8" a="1"/>
  <c r="BO80" i="8" s="1"/>
  <c r="BO77" i="8" a="1"/>
  <c r="BO77" i="8" s="1"/>
  <c r="BO73" i="8" a="1"/>
  <c r="BO73" i="8" s="1"/>
  <c r="BO70" i="8" a="1"/>
  <c r="BO70" i="8" s="1"/>
  <c r="BO69" i="8" a="1"/>
  <c r="BO69" i="8" s="1"/>
  <c r="BO68" i="8" a="1"/>
  <c r="BO68" i="8" s="1"/>
  <c r="BO67" i="8" a="1"/>
  <c r="BO67" i="8" s="1"/>
  <c r="BO66" i="8" a="1"/>
  <c r="BO66" i="8" s="1"/>
  <c r="BO64" i="8" s="1" a="1"/>
  <c r="BO64" i="8" s="1"/>
  <c r="BX79" i="8" s="1" a="1"/>
  <c r="BX79" i="8" s="1"/>
  <c r="BV79" i="8" s="1" a="1"/>
  <c r="BV79" i="8" s="1"/>
  <c r="BO84" i="8" a="1"/>
  <c r="BO84" i="8" s="1"/>
  <c r="BO78" i="8" a="1"/>
  <c r="BO78" i="8" s="1"/>
  <c r="BO74" i="8" a="1"/>
  <c r="BO74" i="8" s="1"/>
  <c r="BO75" i="8" a="1"/>
  <c r="BO75" i="8" s="1"/>
  <c r="BO83" i="8" a="1"/>
  <c r="BO83" i="8" s="1"/>
  <c r="BO81" i="8" a="1"/>
  <c r="BO81" i="8" s="1"/>
  <c r="BO79" i="8" a="1"/>
  <c r="BO79" i="8" s="1"/>
  <c r="BO76" i="8" a="1"/>
  <c r="BO76" i="8" s="1"/>
  <c r="BO71" i="8" a="1"/>
  <c r="BO71" i="8" s="1"/>
  <c r="BO72" i="8" a="1"/>
  <c r="BO72" i="8" s="1"/>
  <c r="H103" i="8" a="1"/>
  <c r="H103" i="8" s="1"/>
  <c r="G105" i="8" a="1"/>
  <c r="G105" i="8" s="1"/>
  <c r="BN85" i="7" a="1"/>
  <c r="BN85" i="7" s="1"/>
  <c r="BN84" i="7" a="1"/>
  <c r="BN84" i="7" s="1"/>
  <c r="BN83" i="7" a="1"/>
  <c r="BN83" i="7" s="1"/>
  <c r="BN82" i="7" a="1"/>
  <c r="BN82" i="7" s="1"/>
  <c r="BN81" i="7" a="1"/>
  <c r="BN81" i="7" s="1"/>
  <c r="BN80" i="7" a="1"/>
  <c r="BN80" i="7" s="1"/>
  <c r="BN79" i="7" a="1"/>
  <c r="BN79" i="7" s="1"/>
  <c r="BN78" i="7" a="1"/>
  <c r="BN78" i="7" s="1"/>
  <c r="BN77" i="7" a="1"/>
  <c r="BN77" i="7" s="1"/>
  <c r="BN76" i="7" a="1"/>
  <c r="BN76" i="7" s="1"/>
  <c r="BN75" i="7" a="1"/>
  <c r="BN75" i="7" s="1"/>
  <c r="BN74" i="7" a="1"/>
  <c r="BN74" i="7" s="1"/>
  <c r="BN73" i="7" a="1"/>
  <c r="BN73" i="7" s="1"/>
  <c r="BN72" i="7" a="1"/>
  <c r="BN72" i="7" s="1"/>
  <c r="BN71" i="7" a="1"/>
  <c r="BN71" i="7" s="1"/>
  <c r="BN70" i="7" a="1"/>
  <c r="BN70" i="7" s="1"/>
  <c r="BN69" i="7" a="1"/>
  <c r="BN69" i="7" s="1"/>
  <c r="BN68" i="7" a="1"/>
  <c r="BN68" i="7" s="1"/>
  <c r="BN67" i="7" a="1"/>
  <c r="BN67" i="7" s="1"/>
  <c r="BN66" i="7" a="1"/>
  <c r="BN66" i="7" s="1"/>
  <c r="BN64" i="7" s="1" a="1"/>
  <c r="BN64" i="7" s="1"/>
  <c r="BX78" i="7" s="1" a="1"/>
  <c r="BX78" i="7" s="1"/>
  <c r="BV78" i="7" s="1" a="1"/>
  <c r="BV78" i="7" s="1"/>
  <c r="G114" i="6" a="1"/>
  <c r="G114" i="6" s="1"/>
  <c r="H114" i="6" s="1" a="1"/>
  <c r="H114" i="6" s="1"/>
  <c r="G116" i="6" a="1"/>
  <c r="G116" i="6" s="1"/>
  <c r="H116" i="6" s="1" a="1"/>
  <c r="H116" i="6" s="1"/>
  <c r="G121" i="6" a="1"/>
  <c r="G121" i="6" s="1"/>
  <c r="H121" i="6" s="1" a="1"/>
  <c r="H121" i="6" s="1"/>
  <c r="BS85" i="6" a="1"/>
  <c r="BS85" i="6" s="1"/>
  <c r="BS84" i="6" a="1"/>
  <c r="BS84" i="6" s="1"/>
  <c r="BS77" i="6" a="1"/>
  <c r="BS77" i="6" s="1"/>
  <c r="BS76" i="6" a="1"/>
  <c r="BS76" i="6" s="1"/>
  <c r="BS69" i="6" a="1"/>
  <c r="BS69" i="6" s="1"/>
  <c r="BS68" i="6" a="1"/>
  <c r="BS68" i="6" s="1"/>
  <c r="BS75" i="6" a="1"/>
  <c r="BS75" i="6" s="1"/>
  <c r="BS74" i="6" a="1"/>
  <c r="BS74" i="6" s="1"/>
  <c r="BS83" i="6" a="1"/>
  <c r="BS83" i="6" s="1"/>
  <c r="BS82" i="6" a="1"/>
  <c r="BS82" i="6" s="1"/>
  <c r="BS81" i="6" a="1"/>
  <c r="BS81" i="6" s="1"/>
  <c r="BS80" i="6" a="1"/>
  <c r="BS80" i="6" s="1"/>
  <c r="BS78" i="6" a="1"/>
  <c r="BS78" i="6" s="1"/>
  <c r="BS71" i="6" a="1"/>
  <c r="BS71" i="6" s="1"/>
  <c r="BS70" i="6" a="1"/>
  <c r="BS70" i="6" s="1"/>
  <c r="BS79" i="6" a="1"/>
  <c r="BS79" i="6" s="1"/>
  <c r="BS86" i="6" a="1"/>
  <c r="BS86" i="6" s="1"/>
  <c r="BS73" i="6" a="1"/>
  <c r="BS73" i="6" s="1"/>
  <c r="BS72" i="6" a="1"/>
  <c r="BS72" i="6" s="1"/>
  <c r="BS87" i="6" a="1"/>
  <c r="BS87" i="6" s="1"/>
  <c r="BJ66" i="6" a="1"/>
  <c r="BJ66" i="6" s="1"/>
  <c r="BX76" i="6" s="1" a="1"/>
  <c r="BX76" i="6" s="1"/>
  <c r="BV76" i="6" s="1" a="1"/>
  <c r="BV76" i="6" s="1"/>
  <c r="BL82" i="6" a="1"/>
  <c r="BL82" i="6" s="1"/>
  <c r="BL81" i="6" a="1"/>
  <c r="BL81" i="6" s="1"/>
  <c r="BL74" i="6" a="1"/>
  <c r="BL74" i="6" s="1"/>
  <c r="BL73" i="6" a="1"/>
  <c r="BL73" i="6" s="1"/>
  <c r="BL80" i="6" a="1"/>
  <c r="BL80" i="6" s="1"/>
  <c r="BL79" i="6" a="1"/>
  <c r="BL79" i="6" s="1"/>
  <c r="BL72" i="6" a="1"/>
  <c r="BL72" i="6" s="1"/>
  <c r="BL87" i="6" a="1"/>
  <c r="BL87" i="6" s="1"/>
  <c r="BL71" i="6" a="1"/>
  <c r="BL71" i="6" s="1"/>
  <c r="BL86" i="6" a="1"/>
  <c r="BL86" i="6" s="1"/>
  <c r="BL85" i="6" a="1"/>
  <c r="BL85" i="6" s="1"/>
  <c r="BL76" i="6" a="1"/>
  <c r="BL76" i="6" s="1"/>
  <c r="BL68" i="6" a="1"/>
  <c r="BL68" i="6" s="1"/>
  <c r="BL78" i="6" a="1"/>
  <c r="BL78" i="6" s="1"/>
  <c r="BL75" i="6" a="1"/>
  <c r="BL75" i="6" s="1"/>
  <c r="BL70" i="6" a="1"/>
  <c r="BL70" i="6" s="1"/>
  <c r="BL84" i="6" a="1"/>
  <c r="BL84" i="6" s="1"/>
  <c r="BL83" i="6" a="1"/>
  <c r="BL83" i="6" s="1"/>
  <c r="BL77" i="6" a="1"/>
  <c r="BL77" i="6" s="1"/>
  <c r="BL69" i="6" a="1"/>
  <c r="BL69" i="6" s="1"/>
  <c r="BD82" i="6" a="1"/>
  <c r="BD82" i="6" s="1"/>
  <c r="BD81" i="6" a="1"/>
  <c r="BD81" i="6" s="1"/>
  <c r="BD74" i="6" a="1"/>
  <c r="BD74" i="6" s="1"/>
  <c r="BD73" i="6" a="1"/>
  <c r="BD73" i="6" s="1"/>
  <c r="BD80" i="6" a="1"/>
  <c r="BD80" i="6" s="1"/>
  <c r="BD79" i="6" a="1"/>
  <c r="BD79" i="6" s="1"/>
  <c r="BD72" i="6" a="1"/>
  <c r="BD72" i="6" s="1"/>
  <c r="BD87" i="6" a="1"/>
  <c r="BD87" i="6" s="1"/>
  <c r="BD71" i="6" a="1"/>
  <c r="BD71" i="6" s="1"/>
  <c r="BD86" i="6" a="1"/>
  <c r="BD86" i="6" s="1"/>
  <c r="BD85" i="6" a="1"/>
  <c r="BD85" i="6" s="1"/>
  <c r="BD75" i="6" a="1"/>
  <c r="BD75" i="6" s="1"/>
  <c r="BD84" i="6" a="1"/>
  <c r="BD84" i="6" s="1"/>
  <c r="BD83" i="6" a="1"/>
  <c r="BD83" i="6" s="1"/>
  <c r="BD77" i="6" a="1"/>
  <c r="BD77" i="6" s="1"/>
  <c r="BD69" i="6" a="1"/>
  <c r="BD69" i="6" s="1"/>
  <c r="BD76" i="6" a="1"/>
  <c r="BD76" i="6" s="1"/>
  <c r="BD68" i="6" a="1"/>
  <c r="BD68" i="6" s="1"/>
  <c r="BD66" i="6" s="1" a="1"/>
  <c r="BD66" i="6" s="1"/>
  <c r="BX70" i="6" s="1" a="1"/>
  <c r="BX70" i="6" s="1"/>
  <c r="BV70" i="6" s="1" a="1"/>
  <c r="BV70" i="6" s="1"/>
  <c r="BD78" i="6" a="1"/>
  <c r="BD78" i="6" s="1"/>
  <c r="BD70" i="6" a="1"/>
  <c r="BD70" i="6" s="1"/>
  <c r="AY69" i="6" a="1"/>
  <c r="AY69" i="6" s="1"/>
  <c r="G128" i="6" s="1" a="1"/>
  <c r="G128" i="6" s="1"/>
  <c r="H128" i="6" s="1" a="1"/>
  <c r="H128" i="6" s="1"/>
  <c r="G118" i="6" a="1"/>
  <c r="G118" i="6" s="1"/>
  <c r="H118" i="6" s="1" a="1"/>
  <c r="H118" i="6" s="1"/>
  <c r="D29" i="9" a="1"/>
  <c r="D29" i="9" s="1"/>
  <c r="C38" i="9" a="1"/>
  <c r="C38" i="9" s="1"/>
  <c r="F13" i="9" a="1"/>
  <c r="F13" i="9" s="1"/>
  <c r="F21" i="9" s="1" a="1"/>
  <c r="F21" i="9" s="1"/>
  <c r="D25" i="9" a="1"/>
  <c r="D25" i="9" s="1"/>
  <c r="BS64" i="8" a="1"/>
  <c r="BS64" i="8" s="1"/>
  <c r="BX83" i="8" s="1" a="1"/>
  <c r="BX83" i="8" s="1"/>
  <c r="BV83" i="8" s="1" a="1"/>
  <c r="BV83" i="8" s="1"/>
  <c r="BN81" i="8" a="1"/>
  <c r="BN81" i="8" s="1"/>
  <c r="BN82" i="8" a="1"/>
  <c r="BN82" i="8" s="1"/>
  <c r="BN79" i="8" a="1"/>
  <c r="BN79" i="8" s="1"/>
  <c r="BN75" i="8" a="1"/>
  <c r="BN75" i="8" s="1"/>
  <c r="BN71" i="8" a="1"/>
  <c r="BN71" i="8" s="1"/>
  <c r="BN85" i="8" a="1"/>
  <c r="BN85" i="8" s="1"/>
  <c r="BN80" i="8" a="1"/>
  <c r="BN80" i="8" s="1"/>
  <c r="BN76" i="8" a="1"/>
  <c r="BN76" i="8" s="1"/>
  <c r="BN84" i="8" a="1"/>
  <c r="BN84" i="8" s="1"/>
  <c r="BN72" i="8" a="1"/>
  <c r="BN72" i="8" s="1"/>
  <c r="BN68" i="8" a="1"/>
  <c r="BN68" i="8" s="1"/>
  <c r="BN69" i="8" a="1"/>
  <c r="BN69" i="8" s="1"/>
  <c r="BN83" i="8" a="1"/>
  <c r="BN83" i="8" s="1"/>
  <c r="BN78" i="8" a="1"/>
  <c r="BN78" i="8" s="1"/>
  <c r="BN77" i="8" a="1"/>
  <c r="BN77" i="8" s="1"/>
  <c r="BN74" i="8" a="1"/>
  <c r="BN74" i="8" s="1"/>
  <c r="BN66" i="8" a="1"/>
  <c r="BN66" i="8" s="1"/>
  <c r="BN73" i="8" a="1"/>
  <c r="BN73" i="8" s="1"/>
  <c r="BN67" i="8" a="1"/>
  <c r="BN67" i="8" s="1"/>
  <c r="BN70" i="8" a="1"/>
  <c r="BN70" i="8" s="1"/>
  <c r="BM64" i="8" a="1"/>
  <c r="BM64" i="8" s="1"/>
  <c r="BX77" i="8" s="1" a="1"/>
  <c r="BX77" i="8" s="1"/>
  <c r="BV77" i="8" s="1" a="1"/>
  <c r="BV77" i="8" s="1"/>
  <c r="BI64" i="8" a="1"/>
  <c r="BI64" i="8" s="1"/>
  <c r="BX73" i="8" s="1" a="1"/>
  <c r="BX73" i="8" s="1"/>
  <c r="BV73" i="8" s="1" a="1"/>
  <c r="BV73" i="8" s="1"/>
  <c r="BD85" i="8" a="1"/>
  <c r="BD85" i="8" s="1"/>
  <c r="BD82" i="8" a="1"/>
  <c r="BD82" i="8" s="1"/>
  <c r="BD80" i="8" a="1"/>
  <c r="BD80" i="8" s="1"/>
  <c r="BD76" i="8" a="1"/>
  <c r="BD76" i="8" s="1"/>
  <c r="BD72" i="8" a="1"/>
  <c r="BD72" i="8" s="1"/>
  <c r="BD84" i="8" a="1"/>
  <c r="BD84" i="8" s="1"/>
  <c r="BD77" i="8" a="1"/>
  <c r="BD77" i="8" s="1"/>
  <c r="BD69" i="8" a="1"/>
  <c r="BD69" i="8" s="1"/>
  <c r="BD75" i="8" a="1"/>
  <c r="BD75" i="8" s="1"/>
  <c r="BD74" i="8" a="1"/>
  <c r="BD74" i="8" s="1"/>
  <c r="BD73" i="8" a="1"/>
  <c r="BD73" i="8" s="1"/>
  <c r="BD70" i="8" a="1"/>
  <c r="BD70" i="8" s="1"/>
  <c r="BD66" i="8" a="1"/>
  <c r="BD66" i="8" s="1"/>
  <c r="BD78" i="8" a="1"/>
  <c r="BD78" i="8" s="1"/>
  <c r="BD68" i="8" a="1"/>
  <c r="BD68" i="8" s="1"/>
  <c r="BD81" i="8" a="1"/>
  <c r="BD81" i="8" s="1"/>
  <c r="BD67" i="8" a="1"/>
  <c r="BD67" i="8" s="1"/>
  <c r="BD71" i="8" a="1"/>
  <c r="BD71" i="8" s="1"/>
  <c r="BD83" i="8" a="1"/>
  <c r="BD83" i="8" s="1"/>
  <c r="BD79" i="8" a="1"/>
  <c r="BD79" i="8" s="1"/>
  <c r="BQ64" i="8" a="1"/>
  <c r="BQ64" i="8" s="1"/>
  <c r="BX81" i="8" s="1" a="1"/>
  <c r="BX81" i="8" s="1"/>
  <c r="BV81" i="8" s="1" a="1"/>
  <c r="BV81" i="8" s="1"/>
  <c r="BG84" i="7" a="1"/>
  <c r="BG84" i="7" s="1"/>
  <c r="BG80" i="7" a="1"/>
  <c r="BG80" i="7" s="1"/>
  <c r="BG76" i="7" a="1"/>
  <c r="BG76" i="7" s="1"/>
  <c r="BG72" i="7" a="1"/>
  <c r="BG72" i="7" s="1"/>
  <c r="BG83" i="7" a="1"/>
  <c r="BG83" i="7" s="1"/>
  <c r="BG79" i="7" a="1"/>
  <c r="BG79" i="7" s="1"/>
  <c r="BG75" i="7" a="1"/>
  <c r="BG75" i="7" s="1"/>
  <c r="BG85" i="7" a="1"/>
  <c r="BG85" i="7" s="1"/>
  <c r="BG77" i="7" a="1"/>
  <c r="BG77" i="7" s="1"/>
  <c r="BG74" i="7" a="1"/>
  <c r="BG74" i="7" s="1"/>
  <c r="BG71" i="7" a="1"/>
  <c r="BG71" i="7" s="1"/>
  <c r="BG69" i="7" a="1"/>
  <c r="BG69" i="7" s="1"/>
  <c r="BG67" i="7" a="1"/>
  <c r="BG67" i="7" s="1"/>
  <c r="BG81" i="7" a="1"/>
  <c r="BG81" i="7" s="1"/>
  <c r="BG78" i="7" a="1"/>
  <c r="BG78" i="7" s="1"/>
  <c r="BG73" i="7" a="1"/>
  <c r="BG73" i="7" s="1"/>
  <c r="BG82" i="7" a="1"/>
  <c r="BG82" i="7" s="1"/>
  <c r="BG70" i="7" a="1"/>
  <c r="BG70" i="7" s="1"/>
  <c r="BG68" i="7" a="1"/>
  <c r="BG68" i="7" s="1"/>
  <c r="BG66" i="7" a="1"/>
  <c r="BG66" i="7" s="1"/>
  <c r="BI85" i="7" a="1"/>
  <c r="BI85" i="7" s="1"/>
  <c r="BI81" i="7" a="1"/>
  <c r="BI81" i="7" s="1"/>
  <c r="BI77" i="7" a="1"/>
  <c r="BI77" i="7" s="1"/>
  <c r="BI73" i="7" a="1"/>
  <c r="BI73" i="7" s="1"/>
  <c r="BI80" i="7" a="1"/>
  <c r="BI80" i="7" s="1"/>
  <c r="BI76" i="7" a="1"/>
  <c r="BI76" i="7" s="1"/>
  <c r="BI72" i="7" a="1"/>
  <c r="BI72" i="7" s="1"/>
  <c r="BI82" i="7" a="1"/>
  <c r="BI82" i="7" s="1"/>
  <c r="BI79" i="7" a="1"/>
  <c r="BI79" i="7" s="1"/>
  <c r="BI83" i="7" a="1"/>
  <c r="BI83" i="7" s="1"/>
  <c r="BI78" i="7" a="1"/>
  <c r="BI78" i="7" s="1"/>
  <c r="BI70" i="7" a="1"/>
  <c r="BI70" i="7" s="1"/>
  <c r="BI68" i="7" a="1"/>
  <c r="BI68" i="7" s="1"/>
  <c r="BI66" i="7" a="1"/>
  <c r="BI66" i="7" s="1"/>
  <c r="BI75" i="7" a="1"/>
  <c r="BI75" i="7" s="1"/>
  <c r="BI84" i="7" a="1"/>
  <c r="BI84" i="7" s="1"/>
  <c r="BI67" i="7" a="1"/>
  <c r="BI67" i="7" s="1"/>
  <c r="BI71" i="7" a="1"/>
  <c r="BI71" i="7" s="1"/>
  <c r="BI74" i="7" a="1"/>
  <c r="BI74" i="7" s="1"/>
  <c r="BI69" i="7" a="1"/>
  <c r="BI69" i="7" s="1"/>
  <c r="L86" i="7" a="1"/>
  <c r="L86" i="7" s="1"/>
  <c r="P4" i="7" s="1" a="1"/>
  <c r="P4" i="7" s="1"/>
  <c r="BF85" i="7" a="1"/>
  <c r="BF85" i="7" s="1"/>
  <c r="BF84" i="7" a="1"/>
  <c r="BF84" i="7" s="1"/>
  <c r="BF83" i="7" a="1"/>
  <c r="BF83" i="7" s="1"/>
  <c r="BF82" i="7" a="1"/>
  <c r="BF82" i="7" s="1"/>
  <c r="BF81" i="7" a="1"/>
  <c r="BF81" i="7" s="1"/>
  <c r="BF80" i="7" a="1"/>
  <c r="BF80" i="7" s="1"/>
  <c r="BF79" i="7" a="1"/>
  <c r="BF79" i="7" s="1"/>
  <c r="BF78" i="7" a="1"/>
  <c r="BF78" i="7" s="1"/>
  <c r="BF77" i="7" a="1"/>
  <c r="BF77" i="7" s="1"/>
  <c r="BF76" i="7" a="1"/>
  <c r="BF76" i="7" s="1"/>
  <c r="BF75" i="7" a="1"/>
  <c r="BF75" i="7" s="1"/>
  <c r="BF74" i="7" a="1"/>
  <c r="BF74" i="7" s="1"/>
  <c r="BF73" i="7" a="1"/>
  <c r="BF73" i="7" s="1"/>
  <c r="BF72" i="7" a="1"/>
  <c r="BF72" i="7" s="1"/>
  <c r="BF71" i="7" a="1"/>
  <c r="BF71" i="7" s="1"/>
  <c r="BF70" i="7" a="1"/>
  <c r="BF70" i="7" s="1"/>
  <c r="BF69" i="7" a="1"/>
  <c r="BF69" i="7" s="1"/>
  <c r="BF68" i="7" a="1"/>
  <c r="BF68" i="7" s="1"/>
  <c r="BF67" i="7" a="1"/>
  <c r="BF67" i="7" s="1"/>
  <c r="BF66" i="7" a="1"/>
  <c r="BF66" i="7" s="1"/>
  <c r="BL85" i="7" a="1"/>
  <c r="BL85" i="7" s="1"/>
  <c r="BL84" i="7" a="1"/>
  <c r="BL84" i="7" s="1"/>
  <c r="BL83" i="7" a="1"/>
  <c r="BL83" i="7" s="1"/>
  <c r="BL82" i="7" a="1"/>
  <c r="BL82" i="7" s="1"/>
  <c r="BL81" i="7" a="1"/>
  <c r="BL81" i="7" s="1"/>
  <c r="BL80" i="7" a="1"/>
  <c r="BL80" i="7" s="1"/>
  <c r="BL79" i="7" a="1"/>
  <c r="BL79" i="7" s="1"/>
  <c r="BL78" i="7" a="1"/>
  <c r="BL78" i="7" s="1"/>
  <c r="BL77" i="7" a="1"/>
  <c r="BL77" i="7" s="1"/>
  <c r="BL76" i="7" a="1"/>
  <c r="BL76" i="7" s="1"/>
  <c r="BL75" i="7" a="1"/>
  <c r="BL75" i="7" s="1"/>
  <c r="BL74" i="7" a="1"/>
  <c r="BL74" i="7" s="1"/>
  <c r="BL73" i="7" a="1"/>
  <c r="BL73" i="7" s="1"/>
  <c r="BL72" i="7" a="1"/>
  <c r="BL72" i="7" s="1"/>
  <c r="BL71" i="7" a="1"/>
  <c r="BL71" i="7" s="1"/>
  <c r="BL70" i="7" a="1"/>
  <c r="BL70" i="7" s="1"/>
  <c r="BL69" i="7" a="1"/>
  <c r="BL69" i="7" s="1"/>
  <c r="BL68" i="7" a="1"/>
  <c r="BL68" i="7" s="1"/>
  <c r="BL67" i="7" a="1"/>
  <c r="BL67" i="7" s="1"/>
  <c r="BL66" i="7" a="1"/>
  <c r="BL66" i="7" s="1"/>
  <c r="BD85" i="7" a="1"/>
  <c r="BD85" i="7" s="1"/>
  <c r="BD84" i="7" a="1"/>
  <c r="BD84" i="7" s="1"/>
  <c r="BD83" i="7" a="1"/>
  <c r="BD83" i="7" s="1"/>
  <c r="BD82" i="7" a="1"/>
  <c r="BD82" i="7" s="1"/>
  <c r="BD81" i="7" a="1"/>
  <c r="BD81" i="7" s="1"/>
  <c r="BD80" i="7" a="1"/>
  <c r="BD80" i="7" s="1"/>
  <c r="BD79" i="7" a="1"/>
  <c r="BD79" i="7" s="1"/>
  <c r="BD78" i="7" a="1"/>
  <c r="BD78" i="7" s="1"/>
  <c r="BD77" i="7" a="1"/>
  <c r="BD77" i="7" s="1"/>
  <c r="BD76" i="7" a="1"/>
  <c r="BD76" i="7" s="1"/>
  <c r="BD75" i="7" a="1"/>
  <c r="BD75" i="7" s="1"/>
  <c r="BD74" i="7" a="1"/>
  <c r="BD74" i="7" s="1"/>
  <c r="BD73" i="7" a="1"/>
  <c r="BD73" i="7" s="1"/>
  <c r="BD72" i="7" a="1"/>
  <c r="BD72" i="7" s="1"/>
  <c r="BD71" i="7" a="1"/>
  <c r="BD71" i="7" s="1"/>
  <c r="BD70" i="7" a="1"/>
  <c r="BD70" i="7" s="1"/>
  <c r="BD69" i="7" a="1"/>
  <c r="BD69" i="7" s="1"/>
  <c r="BD68" i="7" a="1"/>
  <c r="BD68" i="7" s="1"/>
  <c r="BD67" i="7" a="1"/>
  <c r="BD67" i="7" s="1"/>
  <c r="BD66" i="7" a="1"/>
  <c r="BD66" i="7" s="1"/>
  <c r="G125" i="6" a="1"/>
  <c r="G125" i="6" s="1"/>
  <c r="H125" i="6" s="1" a="1"/>
  <c r="H125" i="6" s="1"/>
  <c r="AE11" i="6" a="1"/>
  <c r="AE11" i="6" s="1"/>
  <c r="P1" i="6" s="1" a="1"/>
  <c r="P1" i="6" s="1"/>
  <c r="N11" i="6" a="1"/>
  <c r="N11" i="6" s="1"/>
  <c r="N32" i="6" s="1" a="1"/>
  <c r="N32" i="6" s="1"/>
  <c r="P2" i="6" s="1" a="1"/>
  <c r="P2" i="6" s="1"/>
  <c r="AF11" i="6" a="1"/>
  <c r="AF11" i="6" s="1"/>
  <c r="L11" i="6" a="1"/>
  <c r="L11" i="6" s="1"/>
  <c r="BH85" i="7" a="1"/>
  <c r="BH85" i="7" s="1"/>
  <c r="BH84" i="7" a="1"/>
  <c r="BH84" i="7" s="1"/>
  <c r="BH83" i="7" a="1"/>
  <c r="BH83" i="7" s="1"/>
  <c r="BH82" i="7" a="1"/>
  <c r="BH82" i="7" s="1"/>
  <c r="BH81" i="7" a="1"/>
  <c r="BH81" i="7" s="1"/>
  <c r="BH80" i="7" a="1"/>
  <c r="BH80" i="7" s="1"/>
  <c r="BH79" i="7" a="1"/>
  <c r="BH79" i="7" s="1"/>
  <c r="BH78" i="7" a="1"/>
  <c r="BH78" i="7" s="1"/>
  <c r="BH77" i="7" a="1"/>
  <c r="BH77" i="7" s="1"/>
  <c r="BH76" i="7" a="1"/>
  <c r="BH76" i="7" s="1"/>
  <c r="BH75" i="7" a="1"/>
  <c r="BH75" i="7" s="1"/>
  <c r="BH74" i="7" a="1"/>
  <c r="BH74" i="7" s="1"/>
  <c r="BH73" i="7" a="1"/>
  <c r="BH73" i="7" s="1"/>
  <c r="BH72" i="7" a="1"/>
  <c r="BH72" i="7" s="1"/>
  <c r="BH71" i="7" a="1"/>
  <c r="BH71" i="7" s="1"/>
  <c r="BH70" i="7" a="1"/>
  <c r="BH70" i="7" s="1"/>
  <c r="BH69" i="7" a="1"/>
  <c r="BH69" i="7" s="1"/>
  <c r="BH68" i="7" a="1"/>
  <c r="BH68" i="7" s="1"/>
  <c r="BH67" i="7" a="1"/>
  <c r="BH67" i="7" s="1"/>
  <c r="BH66" i="7" a="1"/>
  <c r="BH66" i="7" s="1"/>
  <c r="BT82" i="6" a="1"/>
  <c r="BT82" i="6" s="1"/>
  <c r="BT81" i="6" a="1"/>
  <c r="BT81" i="6" s="1"/>
  <c r="BT74" i="6" a="1"/>
  <c r="BT74" i="6" s="1"/>
  <c r="BT73" i="6" a="1"/>
  <c r="BT73" i="6" s="1"/>
  <c r="BT80" i="6" a="1"/>
  <c r="BT80" i="6" s="1"/>
  <c r="BT79" i="6" a="1"/>
  <c r="BT79" i="6" s="1"/>
  <c r="BT87" i="6" a="1"/>
  <c r="BT87" i="6" s="1"/>
  <c r="BT72" i="6" a="1"/>
  <c r="BT72" i="6" s="1"/>
  <c r="BT71" i="6" a="1"/>
  <c r="BT71" i="6" s="1"/>
  <c r="BT86" i="6" a="1"/>
  <c r="BT86" i="6" s="1"/>
  <c r="BT85" i="6" a="1"/>
  <c r="BT85" i="6" s="1"/>
  <c r="BT70" i="6" a="1"/>
  <c r="BT70" i="6" s="1"/>
  <c r="BT77" i="6" a="1"/>
  <c r="BT77" i="6" s="1"/>
  <c r="BT69" i="6" a="1"/>
  <c r="BT69" i="6" s="1"/>
  <c r="BT76" i="6" a="1"/>
  <c r="BT76" i="6" s="1"/>
  <c r="BT68" i="6" a="1"/>
  <c r="BT68" i="6" s="1"/>
  <c r="BT84" i="6" a="1"/>
  <c r="BT84" i="6" s="1"/>
  <c r="BT83" i="6" a="1"/>
  <c r="BT83" i="6" s="1"/>
  <c r="BT78" i="6" a="1"/>
  <c r="BT78" i="6" s="1"/>
  <c r="BT75" i="6" a="1"/>
  <c r="BT75" i="6" s="1"/>
  <c r="BP66" i="6" a="1"/>
  <c r="BP66" i="6" s="1"/>
  <c r="BX82" i="6" s="1" a="1"/>
  <c r="BX82" i="6" s="1"/>
  <c r="BV82" i="6" s="1" a="1"/>
  <c r="BV82" i="6" s="1"/>
  <c r="BC66" i="6" a="1"/>
  <c r="BC66" i="6" s="1"/>
  <c r="BX69" i="6" s="1" a="1"/>
  <c r="BX69" i="6" s="1"/>
  <c r="BV69" i="6" s="1" a="1"/>
  <c r="BV69" i="6" s="1"/>
  <c r="L31" i="6" a="1"/>
  <c r="L31" i="6" s="1"/>
  <c r="F135" i="6" s="1" a="1"/>
  <c r="F135" i="6" s="1"/>
  <c r="I135" i="6" s="1" a="1"/>
  <c r="I135" i="6" s="1"/>
  <c r="J135" i="6" s="1" a="1"/>
  <c r="J135" i="6" s="1"/>
  <c r="E21" i="9" l="1" a="1"/>
  <c r="E21" i="9" s="1"/>
  <c r="BT66" i="6" a="1"/>
  <c r="BT66" i="6" s="1"/>
  <c r="BX86" i="6" s="1" a="1"/>
  <c r="BX86" i="6" s="1"/>
  <c r="BV86" i="6" s="1" a="1"/>
  <c r="BV86" i="6" s="1"/>
  <c r="BH64" i="7" a="1"/>
  <c r="BH64" i="7" s="1"/>
  <c r="BX72" i="7" s="1" a="1"/>
  <c r="BX72" i="7" s="1"/>
  <c r="BV72" i="7" s="1" a="1"/>
  <c r="BV72" i="7" s="1"/>
  <c r="O36" i="6" a="1"/>
  <c r="O36" i="6" s="1"/>
  <c r="L32" i="6" a="1"/>
  <c r="L32" i="6" s="1"/>
  <c r="D11" i="9" s="1" a="1"/>
  <c r="D11" i="9" s="1"/>
  <c r="F117" i="6" a="1"/>
  <c r="F117" i="6" s="1"/>
  <c r="F138" i="6" a="1"/>
  <c r="F138" i="6" s="1"/>
  <c r="BI64" i="7" a="1"/>
  <c r="BI64" i="7" s="1"/>
  <c r="BX73" i="7" s="1" a="1"/>
  <c r="BX73" i="7" s="1"/>
  <c r="BV73" i="7" s="1" a="1"/>
  <c r="BV73" i="7" s="1"/>
  <c r="BN64" i="8" a="1"/>
  <c r="BN64" i="8" s="1"/>
  <c r="BX78" i="8" s="1" a="1"/>
  <c r="BX78" i="8" s="1"/>
  <c r="BV78" i="8" s="1" a="1"/>
  <c r="BV78" i="8" s="1"/>
  <c r="BL66" i="6" a="1"/>
  <c r="BL66" i="6" s="1"/>
  <c r="BX78" i="6" s="1" a="1"/>
  <c r="BX78" i="6" s="1"/>
  <c r="BV78" i="6" s="1" a="1"/>
  <c r="BV78" i="6" s="1"/>
  <c r="BS66" i="6" a="1"/>
  <c r="BS66" i="6" s="1"/>
  <c r="BX85" i="6" s="1" a="1"/>
  <c r="BX85" i="6" s="1"/>
  <c r="BV85" i="6" s="1" a="1"/>
  <c r="BV85" i="6" s="1"/>
  <c r="G117" i="6" a="1"/>
  <c r="G117" i="6" s="1"/>
  <c r="G127" i="6" a="1"/>
  <c r="G127" i="6" s="1"/>
  <c r="H127" i="6" s="1" a="1"/>
  <c r="H127" i="6" s="1"/>
  <c r="I103" i="8" a="1"/>
  <c r="I103" i="8" s="1"/>
  <c r="H105" i="8" a="1"/>
  <c r="H105" i="8" s="1"/>
  <c r="BM64" i="7" a="1"/>
  <c r="BM64" i="7" s="1"/>
  <c r="BX77" i="7" s="1" a="1"/>
  <c r="BX77" i="7" s="1"/>
  <c r="BV77" i="7" s="1" a="1"/>
  <c r="BV77" i="7" s="1"/>
  <c r="BO64" i="7" a="1"/>
  <c r="BO64" i="7" s="1"/>
  <c r="BX79" i="7" s="1" a="1"/>
  <c r="BX79" i="7" s="1"/>
  <c r="BV79" i="7" s="1" a="1"/>
  <c r="BV79" i="7" s="1"/>
  <c r="BM66" i="6" a="1"/>
  <c r="BM66" i="6" s="1"/>
  <c r="BX79" i="6" s="1" a="1"/>
  <c r="BX79" i="6" s="1"/>
  <c r="BV79" i="6" s="1" a="1"/>
  <c r="BV79" i="6" s="1"/>
  <c r="BK64" i="7" a="1"/>
  <c r="BK64" i="7" s="1"/>
  <c r="BX75" i="7" s="1" a="1"/>
  <c r="BX75" i="7" s="1"/>
  <c r="BV75" i="7" s="1" a="1"/>
  <c r="BV75" i="7" s="1"/>
  <c r="BD64" i="7" a="1"/>
  <c r="BD64" i="7" s="1"/>
  <c r="BX68" i="7" s="1" a="1"/>
  <c r="BX68" i="7" s="1"/>
  <c r="BV68" i="7" s="1" a="1"/>
  <c r="BV68" i="7" s="1"/>
  <c r="BL64" i="7" a="1"/>
  <c r="BL64" i="7" s="1"/>
  <c r="BX76" i="7" s="1" a="1"/>
  <c r="BX76" i="7" s="1"/>
  <c r="BV76" i="7" s="1" a="1"/>
  <c r="BV76" i="7" s="1"/>
  <c r="BF64" i="7" a="1"/>
  <c r="BF64" i="7" s="1"/>
  <c r="BX70" i="7" s="1" a="1"/>
  <c r="BX70" i="7" s="1"/>
  <c r="BV70" i="7" s="1" a="1"/>
  <c r="BV70" i="7" s="1"/>
  <c r="F17" i="9" a="1"/>
  <c r="F17" i="9" s="1"/>
  <c r="G115" i="6" a="1"/>
  <c r="G115" i="6" s="1"/>
  <c r="H115" i="6" s="1" a="1"/>
  <c r="H115" i="6" s="1"/>
  <c r="G129" i="6" a="1"/>
  <c r="G129" i="6" s="1"/>
  <c r="H129" i="6" s="1" a="1"/>
  <c r="H129" i="6" s="1"/>
  <c r="BK64" i="8" a="1"/>
  <c r="BK64" i="8" s="1"/>
  <c r="BX75" i="8" s="1" a="1"/>
  <c r="BX75" i="8" s="1"/>
  <c r="BV75" i="8" s="1" a="1"/>
  <c r="BV75" i="8" s="1"/>
  <c r="BF64" i="8" a="1"/>
  <c r="BF64" i="8" s="1"/>
  <c r="BX70" i="8" s="1" a="1"/>
  <c r="BX70" i="8" s="1"/>
  <c r="BV70" i="8" s="1" a="1"/>
  <c r="BV70" i="8" s="1"/>
  <c r="BE66" i="6" a="1"/>
  <c r="BE66" i="6" s="1"/>
  <c r="BX71" i="6" s="1" a="1"/>
  <c r="BX71" i="6" s="1"/>
  <c r="BV71" i="6" s="1" a="1"/>
  <c r="BV71" i="6" s="1"/>
  <c r="G138" i="6" a="1"/>
  <c r="G138" i="6" s="1"/>
  <c r="G139" i="6" a="1"/>
  <c r="G139" i="6" s="1"/>
  <c r="H139" i="6" s="1" a="1"/>
  <c r="H139" i="6" s="1"/>
  <c r="P3" i="6" a="1"/>
  <c r="P3" i="6" s="1"/>
  <c r="D15" i="9" s="1" a="1"/>
  <c r="D15" i="9" s="1"/>
  <c r="D36" i="9" s="1" a="1"/>
  <c r="D36" i="9" s="1"/>
  <c r="BN66" i="6" a="1"/>
  <c r="BN66" i="6" s="1"/>
  <c r="BX80" i="6" s="1" a="1"/>
  <c r="BX80" i="6" s="1"/>
  <c r="BV80" i="6" s="1" a="1"/>
  <c r="BV80" i="6" s="1"/>
  <c r="BB64" i="7" a="1"/>
  <c r="BB64" i="7" s="1"/>
  <c r="BX66" i="7" s="1" a="1"/>
  <c r="BX66" i="7" s="1"/>
  <c r="BV66" i="7" s="1" a="1"/>
  <c r="BV66" i="7" s="1"/>
  <c r="BP64" i="8" a="1"/>
  <c r="BP64" i="8" s="1"/>
  <c r="BX80" i="8" s="1" a="1"/>
  <c r="BX80" i="8" s="1"/>
  <c r="BV80" i="8" s="1" a="1"/>
  <c r="BV80" i="8" s="1"/>
  <c r="BB64" i="8" a="1"/>
  <c r="BB64" i="8" s="1"/>
  <c r="BX66" i="8" s="1" a="1"/>
  <c r="BX66" i="8" s="1"/>
  <c r="BV66" i="8" s="1" a="1"/>
  <c r="BV66" i="8" s="1"/>
  <c r="BJ64" i="8" a="1"/>
  <c r="BJ64" i="8" s="1"/>
  <c r="BX74" i="8" s="1" a="1"/>
  <c r="BX74" i="8" s="1"/>
  <c r="BV74" i="8" s="1" a="1"/>
  <c r="BV74" i="8" s="1"/>
  <c r="F112" i="7" a="1"/>
  <c r="F112" i="7" s="1"/>
  <c r="G109" i="7" a="1"/>
  <c r="G109" i="7" s="1"/>
  <c r="G112" i="7" s="1" a="1"/>
  <c r="G112" i="7" s="1"/>
  <c r="H109" i="7" s="1" a="1"/>
  <c r="H109" i="7" s="1"/>
  <c r="I112" i="7" s="1" a="1"/>
  <c r="I112" i="7" s="1"/>
  <c r="BG64" i="7" a="1"/>
  <c r="BG64" i="7" s="1"/>
  <c r="BX71" i="7" s="1" a="1"/>
  <c r="BX71" i="7" s="1"/>
  <c r="BV71" i="7" s="1" a="1"/>
  <c r="BV71" i="7" s="1"/>
  <c r="BD64" i="8" a="1"/>
  <c r="BD64" i="8" s="1"/>
  <c r="BX68" i="8" s="1" a="1"/>
  <c r="BX68" i="8" s="1"/>
  <c r="BV68" i="8" s="1" a="1"/>
  <c r="BV68" i="8" s="1"/>
  <c r="E25" i="9" a="1"/>
  <c r="E25" i="9" s="1"/>
  <c r="F25" i="9" a="1"/>
  <c r="F25" i="9" s="1"/>
  <c r="G126" i="6" a="1"/>
  <c r="G126" i="6" s="1"/>
  <c r="H126" i="6" s="1" a="1"/>
  <c r="H126" i="6" s="1"/>
  <c r="BT64" i="8" a="1"/>
  <c r="BT64" i="8" s="1"/>
  <c r="BX84" i="8" s="1" a="1"/>
  <c r="BX84" i="8" s="1"/>
  <c r="BV84" i="8" s="1" a="1"/>
  <c r="BV84" i="8" s="1"/>
  <c r="BG66" i="6" a="1"/>
  <c r="BG66" i="6" s="1"/>
  <c r="BX73" i="6" s="1" a="1"/>
  <c r="BX73" i="6" s="1"/>
  <c r="BV73" i="6" s="1" a="1"/>
  <c r="BV73" i="6" s="1"/>
  <c r="BU66" i="6" a="1"/>
  <c r="BU66" i="6" s="1"/>
  <c r="BX87" i="6" s="1" a="1"/>
  <c r="BX87" i="6" s="1"/>
  <c r="BV87" i="6" s="1" a="1"/>
  <c r="BV87" i="6" s="1"/>
  <c r="F116" i="7" a="1"/>
  <c r="F116" i="7" s="1"/>
  <c r="F117" i="7" s="1" a="1"/>
  <c r="F117" i="7" s="1"/>
  <c r="F115" i="7" a="1"/>
  <c r="F115" i="7" s="1"/>
  <c r="H103" i="7" a="1"/>
  <c r="H103" i="7" s="1"/>
  <c r="G115" i="7" a="1"/>
  <c r="G115" i="7" s="1"/>
  <c r="G116" i="7" a="1"/>
  <c r="G116" i="7" s="1"/>
  <c r="E24" i="9" a="1"/>
  <c r="E24" i="9" s="1"/>
  <c r="F24" i="9" a="1"/>
  <c r="F24" i="9" s="1"/>
  <c r="BC64" i="8" a="1"/>
  <c r="BC64" i="8" s="1"/>
  <c r="BX67" i="8" s="1" a="1"/>
  <c r="BX67" i="8" s="1"/>
  <c r="BV67" i="8" s="1" a="1"/>
  <c r="BV67" i="8" s="1"/>
  <c r="BC64" i="7" a="1"/>
  <c r="BC64" i="7" s="1"/>
  <c r="BX67" i="7" s="1" a="1"/>
  <c r="BX67" i="7" s="1"/>
  <c r="BV67" i="7" s="1" a="1"/>
  <c r="BV67" i="7" s="1"/>
  <c r="BP64" i="7" a="1"/>
  <c r="BP64" i="7" s="1"/>
  <c r="BX80" i="7" s="1" a="1"/>
  <c r="BX80" i="7" s="1"/>
  <c r="BV80" i="7" s="1" a="1"/>
  <c r="BV80" i="7" s="1"/>
  <c r="BT64" i="7" a="1"/>
  <c r="BT64" i="7" s="1"/>
  <c r="BX84" i="7" s="1" a="1"/>
  <c r="BX84" i="7" s="1"/>
  <c r="BV84" i="7" s="1" a="1"/>
  <c r="BV84" i="7" s="1"/>
  <c r="BS64" i="7" a="1"/>
  <c r="BS64" i="7" s="1"/>
  <c r="BX83" i="7" s="1" a="1"/>
  <c r="BX83" i="7" s="1"/>
  <c r="BV83" i="7" s="1" a="1"/>
  <c r="BV83" i="7" s="1"/>
  <c r="BH64" i="8" a="1"/>
  <c r="BH64" i="8" s="1"/>
  <c r="BX72" i="8" s="1" a="1"/>
  <c r="BX72" i="8" s="1"/>
  <c r="BV72" i="8" s="1" a="1"/>
  <c r="BV72" i="8" s="1"/>
  <c r="BG64" i="8" a="1"/>
  <c r="BG64" i="8" s="1"/>
  <c r="BX71" i="8" s="1" a="1"/>
  <c r="BX71" i="8" s="1"/>
  <c r="BV71" i="8" s="1" a="1"/>
  <c r="BV71" i="8" s="1"/>
  <c r="BQ64" i="7" a="1"/>
  <c r="BQ64" i="7" s="1"/>
  <c r="BX81" i="7" s="1" a="1"/>
  <c r="BX81" i="7" s="1"/>
  <c r="BV81" i="7" s="1" a="1"/>
  <c r="BV81" i="7" s="1"/>
  <c r="P3" i="7" a="1"/>
  <c r="P3" i="7" s="1"/>
  <c r="D16" i="9" s="1" a="1"/>
  <c r="D16" i="9" s="1"/>
  <c r="P5" i="7" a="1"/>
  <c r="P5" i="7" s="1"/>
  <c r="D20" i="9" s="1" a="1"/>
  <c r="D20" i="9" s="1"/>
  <c r="E20" i="9" s="1" a="1"/>
  <c r="E20" i="9" s="1"/>
  <c r="F114" i="7" l="1" a="1"/>
  <c r="F114" i="7" s="1"/>
  <c r="E114" i="7" a="1"/>
  <c r="E114" i="7" s="1"/>
  <c r="J105" i="8" a="1"/>
  <c r="J105" i="8" s="1"/>
  <c r="I117" i="6" a="1"/>
  <c r="I117" i="6" s="1"/>
  <c r="J117" i="6" s="1" a="1"/>
  <c r="J117" i="6" s="1"/>
  <c r="E108" i="6" s="1" a="1"/>
  <c r="E108" i="6" s="1"/>
  <c r="J108" i="6" s="1" a="1"/>
  <c r="J108" i="6" s="1"/>
  <c r="D37" i="9" a="1"/>
  <c r="D37" i="9" s="1"/>
  <c r="D28" i="9" a="1"/>
  <c r="D28" i="9" s="1"/>
  <c r="J2" i="6" a="1"/>
  <c r="J2" i="6" s="1"/>
  <c r="H138" i="6" a="1"/>
  <c r="H138" i="6" s="1"/>
  <c r="D27" i="9" a="1"/>
  <c r="D27" i="9" s="1"/>
  <c r="D5" i="9" s="1" a="1"/>
  <c r="D5" i="9" s="1"/>
  <c r="C36" i="9" a="1"/>
  <c r="C36" i="9" s="1"/>
  <c r="F11" i="9" a="1"/>
  <c r="F11" i="9" s="1"/>
  <c r="F19" i="9" s="1" a="1"/>
  <c r="F19" i="9" s="1"/>
  <c r="H117" i="6" a="1"/>
  <c r="H117" i="6" s="1"/>
  <c r="I108" i="7" a="1"/>
  <c r="I108" i="7" s="1"/>
  <c r="E97" i="7" a="1"/>
  <c r="E97" i="7" s="1"/>
  <c r="G108" i="8" a="1"/>
  <c r="G108" i="8" s="1"/>
  <c r="G107" i="8" a="1"/>
  <c r="G107" i="8" s="1"/>
  <c r="I106" i="8" s="1" a="1"/>
  <c r="I106" i="8" s="1"/>
  <c r="J106" i="8" s="1" a="1"/>
  <c r="J106" i="8" s="1"/>
  <c r="G109" i="8" a="1"/>
  <c r="G109" i="8" s="1"/>
  <c r="P5" i="6" a="1"/>
  <c r="P5" i="6" s="1"/>
  <c r="D19" i="9" s="1" a="1"/>
  <c r="D19" i="9" s="1"/>
  <c r="E19" i="9" s="1" a="1"/>
  <c r="E19" i="9" s="1"/>
  <c r="J97" i="7" l="1" a="1"/>
  <c r="J97" i="7" s="1"/>
  <c r="J2" i="7" s="1" a="1"/>
  <c r="J2" i="7" s="1"/>
  <c r="I142" i="6" a="1"/>
  <c r="I142" i="6" s="1"/>
  <c r="I139" i="6" s="1" a="1"/>
  <c r="I139" i="6" s="1"/>
  <c r="J139" i="6" s="1" a="1"/>
  <c r="J139" i="6" s="1"/>
  <c r="F140" i="6" a="1"/>
  <c r="F140" i="6" s="1"/>
  <c r="I140" i="6" s="1" a="1"/>
  <c r="I140" i="6" s="1"/>
  <c r="J140" i="6" s="1" a="1"/>
  <c r="J140" i="6" s="1"/>
  <c r="D23" i="9" a="1"/>
  <c r="D23" i="9" s="1"/>
  <c r="I138" i="6" a="1"/>
  <c r="I138" i="6" s="1"/>
  <c r="J138" i="6" s="1" a="1"/>
  <c r="J138" i="6" s="1"/>
  <c r="F15" i="9" a="1"/>
  <c r="F15" i="9" s="1"/>
  <c r="E97" i="8" a="1"/>
  <c r="E97" i="8" s="1"/>
  <c r="J97" i="8" l="1" a="1"/>
  <c r="J97" i="8" s="1"/>
  <c r="J2" i="8" a="1"/>
  <c r="J2" i="8" s="1"/>
  <c r="E109" i="6" a="1"/>
  <c r="E109" i="6" s="1"/>
  <c r="J109" i="6" s="1" a="1"/>
  <c r="J109" i="6" s="1"/>
  <c r="D7" i="9" s="1" a="1"/>
  <c r="D7" i="9" s="1"/>
  <c r="D9" i="9" s="1" a="1"/>
  <c r="D9" i="9" s="1"/>
  <c r="F23" i="9" a="1"/>
  <c r="F23" i="9" s="1"/>
  <c r="E23" i="9" a="1"/>
  <c r="E23" i="9"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<sst xmlns="http://schemas.openxmlformats.org/spreadsheetml/2006/main" count="3210" uniqueCount="1078">
  <si>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</si>
  <si>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</si>
  <si>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</si>
  <si>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</si>
  <si>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1. Introduction</t>
  </si>
  <si>
    <t>Table 1</t>
  </si>
  <si>
    <t>created by Sam Arthur @ FPCR</t>
  </si>
  <si>
    <t xml:space="preserve">Small Sites Metric 
(The Statutory Biodiversity Metric) 
</t>
  </si>
  <si>
    <t>Version 1.2.3 Release Date:</t>
  </si>
  <si>
    <t>3rd July 2025</t>
  </si>
  <si>
    <t>Cell style conventions</t>
  </si>
  <si>
    <t>Enter data</t>
  </si>
  <si>
    <t>Automated equation</t>
  </si>
  <si>
    <t>Result</t>
  </si>
  <si>
    <t>Title cell</t>
  </si>
  <si>
    <t>Title cell alt colour</t>
  </si>
  <si>
    <t>▲</t>
  </si>
  <si>
    <t>Error</t>
  </si>
  <si>
    <t>⚠</t>
  </si>
  <si>
    <t>Attention required</t>
  </si>
  <si>
    <r>
      <rPr>
        <b/>
        <sz val="11"/>
        <color indexed="8"/>
        <rFont val="Calibri"/>
      </rPr>
      <t xml:space="preserve">Technical Requirements - Excel Versions: </t>
    </r>
    <r>
      <rPr>
        <sz val="11"/>
        <color indexed="8"/>
        <rFont val="Calibri"/>
      </rPr>
      <t>2010, 2013, 2016, 2019, Office 365, Excel for Android</t>
    </r>
  </si>
  <si>
    <t xml:space="preserve">Use of this cell is not required </t>
  </si>
  <si>
    <t>2. Site Details</t>
  </si>
  <si>
    <t>Sheet Name</t>
  </si>
  <si>
    <t>Site Details</t>
  </si>
  <si>
    <t>1. Planning authority:</t>
  </si>
  <si>
    <t>High Peak Borough Council</t>
  </si>
  <si>
    <t>2. Site name:</t>
  </si>
  <si>
    <t>Hull End Farm</t>
  </si>
  <si>
    <t>3. Applicant:</t>
  </si>
  <si>
    <t>Dr Kyle Gilmour</t>
  </si>
  <si>
    <t>4. Planning application type:</t>
  </si>
  <si>
    <t>Full planning consent</t>
  </si>
  <si>
    <t>5. Planning application reference:</t>
  </si>
  <si>
    <t>HPK/2025/0440</t>
  </si>
  <si>
    <t>6. Metric completed by (name &amp; job title):</t>
  </si>
  <si>
    <t>Thomas Gilmour MSc</t>
  </si>
  <si>
    <t>7. Date of metric completion:</t>
  </si>
  <si>
    <t>8. Revision number:</t>
  </si>
  <si>
    <t>9. Masterplan document title / drawing number:</t>
  </si>
  <si>
    <t>Net Gain Targets</t>
  </si>
  <si>
    <t>10. Targeted % increase in Units</t>
  </si>
  <si>
    <t>10a. Area habitats</t>
  </si>
  <si>
    <t>10b. Hedgerows</t>
  </si>
  <si>
    <t>10c. Watercourses</t>
  </si>
  <si>
    <t xml:space="preserve">11. Optional target increase in units if baseline value is zero </t>
  </si>
  <si>
    <t>11a. Area habitat units</t>
  </si>
  <si>
    <t>11b. Hedgerow units</t>
  </si>
  <si>
    <t>11c. Watercourse units</t>
  </si>
  <si>
    <t>For planning authority use only</t>
  </si>
  <si>
    <t>12. Planning authority reviewer:</t>
  </si>
  <si>
    <t>13. Date of planning authority review:</t>
  </si>
  <si>
    <t>3. Desktop Assessment</t>
  </si>
  <si>
    <t>Site Name:</t>
  </si>
  <si>
    <t>Desktop Assessment</t>
  </si>
  <si>
    <t>Development</t>
  </si>
  <si>
    <t>14. Select the type of proposed development.
If Other provide details at Q.25 below</t>
  </si>
  <si>
    <t>Residential</t>
  </si>
  <si>
    <r>
      <rPr>
        <b/>
        <sz val="14"/>
        <color indexed="15"/>
        <rFont val="Calibri"/>
      </rPr>
      <t>15. Site area (m</t>
    </r>
    <r>
      <rPr>
        <b/>
        <vertAlign val="superscript"/>
        <sz val="14"/>
        <color indexed="15"/>
        <rFont val="Calibri"/>
      </rPr>
      <t>2</t>
    </r>
    <r>
      <rPr>
        <b/>
        <sz val="14"/>
        <color indexed="15"/>
        <rFont val="Calibri"/>
      </rPr>
      <t>)</t>
    </r>
  </si>
  <si>
    <t>N/A</t>
  </si>
  <si>
    <t>Between 1 - 9 dwellings</t>
  </si>
  <si>
    <t xml:space="preserve">Designated sites and priority habitats </t>
  </si>
  <si>
    <t>18. Any designated sites on or within 500m of the site?</t>
  </si>
  <si>
    <t>No</t>
  </si>
  <si>
    <t>19. Any priority habitats on or within 500m of the site?</t>
  </si>
  <si>
    <t>20. List the designated sites and/or priority habitats</t>
  </si>
  <si>
    <t>21. Information sources used for assessment of designated sites and priority habitats
(See guidance)</t>
  </si>
  <si>
    <t>European protected species</t>
  </si>
  <si>
    <t>22. Any european protected species present on site</t>
  </si>
  <si>
    <t>Site walkover</t>
  </si>
  <si>
    <t>23. Site walkover completed?</t>
  </si>
  <si>
    <t>Walkover completed by competent person</t>
  </si>
  <si>
    <t>24. Date of site walkover - DD/MM/YY</t>
  </si>
  <si>
    <t>Site walkover data valid until 12/02/26</t>
  </si>
  <si>
    <t>25. Who completed the walkover? 
(Name and job title)</t>
  </si>
  <si>
    <t>Thomas Gilmour</t>
  </si>
  <si>
    <t>Additional details</t>
  </si>
  <si>
    <t>26. Any additional information or notes</t>
  </si>
  <si>
    <t>4. Supporting Information</t>
  </si>
  <si>
    <t>Supporting Information</t>
  </si>
  <si>
    <t>Baseline Habitat Photos</t>
  </si>
  <si>
    <t>Insert photographs to support assumptions made in the metric</t>
  </si>
  <si>
    <t>Ref</t>
  </si>
  <si>
    <t>Habitat type</t>
  </si>
  <si>
    <t>Photo 1</t>
  </si>
  <si>
    <t>Photo 2</t>
  </si>
  <si>
    <t>Date taken</t>
  </si>
  <si>
    <t>Agricultural Grassland 16/09/2025</t>
  </si>
  <si>
    <t>17/11/2025</t>
  </si>
  <si>
    <t>5. Area Habitats</t>
  </si>
  <si>
    <t>Retained Units</t>
  </si>
  <si>
    <t>Data beyond this column is automated</t>
  </si>
  <si>
    <t>Site Name</t>
  </si>
  <si>
    <r>
      <rPr>
        <b/>
        <u/>
        <sz val="14"/>
        <color indexed="8"/>
        <rFont val="Calibri"/>
      </rPr>
      <t>Instructions:</t>
    </r>
    <r>
      <rPr>
        <sz val="11"/>
        <color indexed="8"/>
        <rFont val="Calibri"/>
      </rPr>
      <t xml:space="preserve">
</t>
    </r>
    <r>
      <rPr>
        <sz val="11"/>
        <color indexed="8"/>
        <rFont val="Calibri"/>
      </rPr>
      <t xml:space="preserve">1. Enter data into 1a. Baseline habitats table 
</t>
    </r>
    <r>
      <rPr>
        <sz val="11"/>
        <color indexed="8"/>
        <rFont val="Calibri"/>
      </rPr>
      <t xml:space="preserve">2. Enter data on habitats to be created into 1b. Habitats to be created
</t>
    </r>
    <r>
      <rPr>
        <sz val="11"/>
        <color indexed="8"/>
        <rFont val="Calibri"/>
      </rPr>
      <t xml:space="preserve">3. Enter data on habitats to be enhanced into 1c. Habitats to be enhanced 
</t>
    </r>
    <r>
      <rPr>
        <sz val="11"/>
        <color indexed="8"/>
        <rFont val="Calibri"/>
      </rPr>
      <t xml:space="preserve">4. Enter data on individual trees into 1d. Tree area calculator
</t>
    </r>
  </si>
  <si>
    <t>Lost Units</t>
  </si>
  <si>
    <t>Created Units</t>
  </si>
  <si>
    <t>Enhancement Units</t>
  </si>
  <si>
    <t>Net Change</t>
  </si>
  <si>
    <t>1a. Baseline habitats</t>
  </si>
  <si>
    <t>Habitat</t>
  </si>
  <si>
    <t>C. Strategic significance</t>
  </si>
  <si>
    <r>
      <rPr>
        <b/>
        <sz val="12"/>
        <color indexed="15"/>
        <rFont val="Calibri"/>
      </rPr>
      <t>Areas (m</t>
    </r>
    <r>
      <rPr>
        <b/>
        <vertAlign val="superscript"/>
        <sz val="12"/>
        <color indexed="15"/>
        <rFont val="Calibri"/>
      </rPr>
      <t>2</t>
    </r>
    <r>
      <rPr>
        <b/>
        <sz val="12"/>
        <color indexed="15"/>
        <rFont val="Calibri"/>
      </rPr>
      <t>)</t>
    </r>
  </si>
  <si>
    <t>Baseline results</t>
  </si>
  <si>
    <t>Comments</t>
  </si>
  <si>
    <t>Habitat distinctiveness</t>
  </si>
  <si>
    <t>Habitat condition</t>
  </si>
  <si>
    <t>Strategic significance</t>
  </si>
  <si>
    <t>Ecological baseline</t>
  </si>
  <si>
    <t>Suggested action to address habitat losses</t>
  </si>
  <si>
    <t>Enhancement rules</t>
  </si>
  <si>
    <t>A. Broad Habitat</t>
  </si>
  <si>
    <t xml:space="preserve"> B. Habitat type</t>
  </si>
  <si>
    <t xml:space="preserve">D. Total Area </t>
  </si>
  <si>
    <t>E. Area retained</t>
  </si>
  <si>
    <t>F. Area enhanced</t>
  </si>
  <si>
    <t>Total habitat units onsite</t>
  </si>
  <si>
    <t>Area Lost</t>
  </si>
  <si>
    <t>Units lost</t>
  </si>
  <si>
    <t>User comments</t>
  </si>
  <si>
    <t>LPA comments</t>
  </si>
  <si>
    <t>Distinctiveness</t>
  </si>
  <si>
    <t>Score</t>
  </si>
  <si>
    <t xml:space="preserve">Condition </t>
  </si>
  <si>
    <t>Strategic significance multiplier</t>
  </si>
  <si>
    <t>Baseline units retained</t>
  </si>
  <si>
    <t>Baseline units to be enhanced</t>
  </si>
  <si>
    <t>Area lost</t>
  </si>
  <si>
    <t>Grassland</t>
  </si>
  <si>
    <t>Other neutral grassland</t>
  </si>
  <si>
    <t>Area/compensation not in local strategy/ no local strategy</t>
  </si>
  <si>
    <t>Medium</t>
  </si>
  <si>
    <t>Trees</t>
  </si>
  <si>
    <t>Individual trees</t>
  </si>
  <si>
    <t>Urban/rural tree</t>
  </si>
  <si>
    <t>Formally identified in local strategy</t>
  </si>
  <si>
    <t>Totals (areas excl trees, green walls and intertidal hard structures)</t>
  </si>
  <si>
    <t>Error Check 1</t>
  </si>
  <si>
    <t>Error Check 2</t>
  </si>
  <si>
    <t>Error Check 3</t>
  </si>
  <si>
    <t>1b. Habitats to be created</t>
  </si>
  <si>
    <t>Condition Assessment</t>
  </si>
  <si>
    <t>D. Strategic significance</t>
  </si>
  <si>
    <r>
      <rPr>
        <b/>
        <sz val="12"/>
        <color indexed="15"/>
        <rFont val="Calibri"/>
      </rPr>
      <t>E. Total Area  (m</t>
    </r>
    <r>
      <rPr>
        <b/>
        <vertAlign val="superscript"/>
        <sz val="12"/>
        <color indexed="15"/>
        <rFont val="Calibri"/>
      </rPr>
      <t>2</t>
    </r>
    <r>
      <rPr>
        <b/>
        <sz val="12"/>
        <color indexed="15"/>
        <rFont val="Calibri"/>
      </rPr>
      <t>)</t>
    </r>
  </si>
  <si>
    <t>Habitat units created onsite</t>
  </si>
  <si>
    <t>Temporal multiplier</t>
  </si>
  <si>
    <t>Difficulty multipliers</t>
  </si>
  <si>
    <t>B. Habitat type</t>
  </si>
  <si>
    <t>Acceptable condition options</t>
  </si>
  <si>
    <t>C. Targeted condition</t>
  </si>
  <si>
    <t>Time to target condition/years</t>
  </si>
  <si>
    <t>Time to target multiplier</t>
  </si>
  <si>
    <t>Difficulty of creation category</t>
  </si>
  <si>
    <t>Difficulty of creation multiplier</t>
  </si>
  <si>
    <t>Woodland and forest</t>
  </si>
  <si>
    <t>Other woodland; mixed</t>
  </si>
  <si>
    <t>Good</t>
  </si>
  <si>
    <t>Moderate</t>
  </si>
  <si>
    <t>Error Check 4</t>
  </si>
  <si>
    <t>Divider</t>
  </si>
  <si>
    <t>1c. Habitats to be enhanced</t>
  </si>
  <si>
    <t>,</t>
  </si>
  <si>
    <t>Baseline ref</t>
  </si>
  <si>
    <t>Existing Habitat Type</t>
  </si>
  <si>
    <t>Enhanced Habitat type</t>
  </si>
  <si>
    <t>B. Strategic significance</t>
  </si>
  <si>
    <t>Area Enhanced</t>
  </si>
  <si>
    <t>Enhanced Condition</t>
  </si>
  <si>
    <t>Total Units</t>
  </si>
  <si>
    <t>Net Improvement</t>
  </si>
  <si>
    <t>Baseline Values</t>
  </si>
  <si>
    <t xml:space="preserve"> Distinctiveness change acceptable?</t>
  </si>
  <si>
    <t>Enhanced multipliers</t>
  </si>
  <si>
    <t>Condition enhancement - Time to target condition/years</t>
  </si>
  <si>
    <t>Number of options</t>
  </si>
  <si>
    <t>Broad habitat type</t>
  </si>
  <si>
    <t>Existing habitat type</t>
  </si>
  <si>
    <t>Enhancement Type</t>
  </si>
  <si>
    <t>A. Enhanced habitat type</t>
  </si>
  <si>
    <t>Area enhanced</t>
  </si>
  <si>
    <t>Baseline distinctiveness band</t>
  </si>
  <si>
    <t>Baseline distinctiveness score</t>
  </si>
  <si>
    <t>Baseline condition category</t>
  </si>
  <si>
    <t>Baseline condition score</t>
  </si>
  <si>
    <t>Baseline strategic significance category</t>
  </si>
  <si>
    <t>Baseline strategic significance score</t>
  </si>
  <si>
    <t>Baseline value of area enhanced</t>
  </si>
  <si>
    <t>Condition enhancement - Time to target multiplier</t>
  </si>
  <si>
    <t>Distinctiveness enhancement - Time to target condition/years</t>
  </si>
  <si>
    <t>Distinctiveness enhancement - Time to target multiplier</t>
  </si>
  <si>
    <t>Difficulty of enhancement category</t>
  </si>
  <si>
    <t>Difficulty of enhancement multiplier</t>
  </si>
  <si>
    <t>Acceptable habitat types</t>
  </si>
  <si>
    <t>Enhancement type</t>
  </si>
  <si>
    <t>Enhancement broad habitat type</t>
  </si>
  <si>
    <t>Option number</t>
  </si>
  <si>
    <t>List range</t>
  </si>
  <si>
    <t>Column ref</t>
  </si>
  <si>
    <t>list  length</t>
  </si>
  <si>
    <t>BB</t>
  </si>
  <si>
    <t>BC</t>
  </si>
  <si>
    <t>BD</t>
  </si>
  <si>
    <t>BE</t>
  </si>
  <si>
    <t>BF</t>
  </si>
  <si>
    <t>BG</t>
  </si>
  <si>
    <t>BH</t>
  </si>
  <si>
    <t>BI</t>
  </si>
  <si>
    <t>BJ</t>
  </si>
  <si>
    <t>BK</t>
  </si>
  <si>
    <t>BL</t>
  </si>
  <si>
    <t>BM</t>
  </si>
  <si>
    <t>BN</t>
  </si>
  <si>
    <t>BO</t>
  </si>
  <si>
    <t>BP</t>
  </si>
  <si>
    <t>BQ</t>
  </si>
  <si>
    <t>BR</t>
  </si>
  <si>
    <t>BS</t>
  </si>
  <si>
    <t>BT</t>
  </si>
  <si>
    <t>BU</t>
  </si>
  <si>
    <t>Condition</t>
  </si>
  <si>
    <t>1d.  - Tree area calculator</t>
  </si>
  <si>
    <t>Tree size
(Diameter at breast height)</t>
  </si>
  <si>
    <t>A. Total number of trees pre development</t>
  </si>
  <si>
    <t>B. Number of trees retained (but not enhanced)</t>
  </si>
  <si>
    <t>C. Number of new trees planted post development</t>
  </si>
  <si>
    <t>Areas</t>
  </si>
  <si>
    <t>Area pre development</t>
  </si>
  <si>
    <t>Area retained</t>
  </si>
  <si>
    <t>Area of new trees planted post development</t>
  </si>
  <si>
    <t>Small -DBH ≤ 30cm</t>
  </si>
  <si>
    <t>Medium - DBH &gt; 30 to ≤ 60cm</t>
  </si>
  <si>
    <t>Large - DBH &gt; 60 to ≤ 90cm</t>
  </si>
  <si>
    <t>Very Large - DBH &gt; 90cm</t>
  </si>
  <si>
    <t>Total</t>
  </si>
  <si>
    <t>Data beyond this row is automated</t>
  </si>
  <si>
    <t>1e . Trading Summary</t>
  </si>
  <si>
    <t>Broad Habitat Type - Medium Distinctiveness Habitats</t>
  </si>
  <si>
    <t xml:space="preserve">Medium and Low Distinctiveness Band </t>
  </si>
  <si>
    <t>1f . Habitat trading assessment</t>
  </si>
  <si>
    <t>Broad habitat types</t>
  </si>
  <si>
    <t>Distinctiveness band</t>
  </si>
  <si>
    <t>Baseline units</t>
  </si>
  <si>
    <t>Onsite provision</t>
  </si>
  <si>
    <t>Net change</t>
  </si>
  <si>
    <t>Trading satisfied?</t>
  </si>
  <si>
    <t>Cropland</t>
  </si>
  <si>
    <t>Low</t>
  </si>
  <si>
    <t>-</t>
  </si>
  <si>
    <t>Heathland and shrub</t>
  </si>
  <si>
    <t>Intertidal hard structures</t>
  </si>
  <si>
    <t>Intertidal sediment</t>
  </si>
  <si>
    <t>Lakes</t>
  </si>
  <si>
    <t>Sparsely vegetated land</t>
  </si>
  <si>
    <t>Urban</t>
  </si>
  <si>
    <t>Coastal saltmarsh</t>
  </si>
  <si>
    <t>Medium distinctiveness</t>
  </si>
  <si>
    <t>Low distinctiveness</t>
  </si>
  <si>
    <t>Surplus area habitat biodiversity units after offsetting low distinctiveness units</t>
  </si>
  <si>
    <t>6. Hedges &amp; Lines of Trees</t>
  </si>
  <si>
    <r>
      <rPr>
        <b/>
        <u/>
        <sz val="14"/>
        <color indexed="8"/>
        <rFont val="Calibri"/>
      </rPr>
      <t xml:space="preserve">Instructions:
</t>
    </r>
    <r>
      <rPr>
        <sz val="11"/>
        <color indexed="8"/>
        <rFont val="Calibri"/>
      </rPr>
      <t xml:space="preserve">
</t>
    </r>
    <r>
      <rPr>
        <sz val="11"/>
        <color indexed="8"/>
        <rFont val="Calibri"/>
      </rPr>
      <t xml:space="preserve">1. Enter data into 1a. Baseline habitats 
</t>
    </r>
    <r>
      <rPr>
        <sz val="11"/>
        <color indexed="8"/>
        <rFont val="Calibri"/>
      </rPr>
      <t xml:space="preserve">2. Enter data on habitats to be created into 1b. Habitats to be created
</t>
    </r>
    <r>
      <rPr>
        <sz val="11"/>
        <color indexed="8"/>
        <rFont val="Calibri"/>
      </rPr>
      <t xml:space="preserve">3. Enter data on habitats to be enhanced into 1c. Habitats to be enhanced
</t>
    </r>
  </si>
  <si>
    <t>Length (m)</t>
  </si>
  <si>
    <t>D. Total Length</t>
  </si>
  <si>
    <t>E. Length retained</t>
  </si>
  <si>
    <t>F. Length enhanced</t>
  </si>
  <si>
    <t>Total  units onsite</t>
  </si>
  <si>
    <t>Length Lost</t>
  </si>
  <si>
    <t>Hedgerows and Lines of trees</t>
  </si>
  <si>
    <t>Totals</t>
  </si>
  <si>
    <t>E. Total Length created (m)</t>
  </si>
  <si>
    <t>Units created on-site</t>
  </si>
  <si>
    <t>Native hedgerow</t>
  </si>
  <si>
    <t>Length Enhanced (m)</t>
  </si>
  <si>
    <t>option number</t>
  </si>
  <si>
    <t>Distinctiveness and Habitat Type</t>
  </si>
  <si>
    <t>Species-rich native hedgerow</t>
  </si>
  <si>
    <t>Native hedgerow - associated with bank or ditch</t>
  </si>
  <si>
    <t>Native hedgerow with trees</t>
  </si>
  <si>
    <t>Ecologically valuable line of trees</t>
  </si>
  <si>
    <t>Ecologically valuable line of trees - associated with bank or ditch</t>
  </si>
  <si>
    <t>Sum</t>
  </si>
  <si>
    <t>Line of trees</t>
  </si>
  <si>
    <t>Line of trees - associated with bank or ditch</t>
  </si>
  <si>
    <t>Very low</t>
  </si>
  <si>
    <t>Non-native and ornamental hedgerow</t>
  </si>
  <si>
    <t>Surplus medium distinctiveness units to offset low and very low distinctiveness units</t>
  </si>
  <si>
    <t>Cumulative surplus of units after offsetting low distinctiveness units</t>
  </si>
  <si>
    <t>Cumulative surplus of units after offsetting very low distinctiveness units</t>
  </si>
  <si>
    <t>7. Watercourses</t>
  </si>
  <si>
    <r>
      <rPr>
        <b/>
        <u/>
        <sz val="14"/>
        <color indexed="8"/>
        <rFont val="Calibri"/>
      </rPr>
      <t xml:space="preserve">Instructions:
</t>
    </r>
    <r>
      <rPr>
        <sz val="11"/>
        <color indexed="8"/>
        <rFont val="Calibri"/>
      </rPr>
      <t xml:space="preserve">
</t>
    </r>
    <r>
      <rPr>
        <sz val="11"/>
        <color indexed="8"/>
        <rFont val="Calibri"/>
      </rPr>
      <t xml:space="preserve">1. Enter data into 1a. Baseline habitats
</t>
    </r>
    <r>
      <rPr>
        <sz val="11"/>
        <color indexed="8"/>
        <rFont val="Calibri"/>
      </rPr>
      <t xml:space="preserve">2. Enter data on habitats to be created into 1b. Habitats to be created
</t>
    </r>
    <r>
      <rPr>
        <sz val="11"/>
        <color indexed="8"/>
        <rFont val="Calibri"/>
      </rPr>
      <t xml:space="preserve">3. Enter data on Habitats to be enhanced into 1c. Habitats to be enhanced
</t>
    </r>
  </si>
  <si>
    <t>Length M</t>
  </si>
  <si>
    <t>Baseline watercourse and riparian encroachment</t>
  </si>
  <si>
    <t>Baseline units pre-encroachment</t>
  </si>
  <si>
    <t>Watercourses</t>
  </si>
  <si>
    <t>Units created onsite</t>
  </si>
  <si>
    <t>Watercourse and riparian encroachment</t>
  </si>
  <si>
    <t xml:space="preserve"> Enhanced Habitat type</t>
  </si>
  <si>
    <t>Length Enhanced</t>
  </si>
  <si>
    <t>Enhanced watercourse and riparian encroachment</t>
  </si>
  <si>
    <t>Habitat Type</t>
  </si>
  <si>
    <t>Canals</t>
  </si>
  <si>
    <t>Ditches</t>
  </si>
  <si>
    <t>Culvert</t>
  </si>
  <si>
    <t>Surplus medium distinctiveness units to offset low distinctiveness units</t>
  </si>
  <si>
    <t>Surplus watercourse biodiversity units</t>
  </si>
  <si>
    <t>8. Headline Results</t>
  </si>
  <si>
    <t>Headline Results</t>
  </si>
  <si>
    <t>Headline</t>
  </si>
  <si>
    <t>Trading Rules</t>
  </si>
  <si>
    <t>Next steps</t>
  </si>
  <si>
    <t>% unit change required</t>
  </si>
  <si>
    <t>Baseline Units</t>
  </si>
  <si>
    <t>Area habitat units</t>
  </si>
  <si>
    <t>Hedgerow units</t>
  </si>
  <si>
    <t>Watercourse units</t>
  </si>
  <si>
    <t>Target units required (baseline plus extra units needed)</t>
  </si>
  <si>
    <t>Post-development Units</t>
  </si>
  <si>
    <t>Total net unit change</t>
  </si>
  <si>
    <t>Total net % change</t>
  </si>
  <si>
    <t>Area habitat units required to meet target</t>
  </si>
  <si>
    <t>Hedgerow units required to meet target</t>
  </si>
  <si>
    <t>Watercourse units required to meet target</t>
  </si>
  <si>
    <t>Chart 1 - Unit change by habitat group</t>
  </si>
  <si>
    <t>Baseline</t>
  </si>
  <si>
    <t>Provision</t>
  </si>
  <si>
    <t>Habitat units</t>
  </si>
  <si>
    <t>River units</t>
  </si>
  <si>
    <t>* based on government cost per unit of:</t>
  </si>
  <si>
    <t>9. All Habitats + Multipliers</t>
  </si>
  <si>
    <t>9. All Habitats + Multipliers - (general technical information for reference purposes only)</t>
  </si>
  <si>
    <t>Risk Multipliers</t>
  </si>
  <si>
    <t>Location Multipliers</t>
  </si>
  <si>
    <t>Broad Habitat Group</t>
  </si>
  <si>
    <t>Nearest Ukhab Habitat</t>
  </si>
  <si>
    <t>Definitive Ukhab /  Unis Code</t>
  </si>
  <si>
    <t xml:space="preserve">Distinctiveness Category </t>
  </si>
  <si>
    <t>Trading Notes</t>
  </si>
  <si>
    <t>Technical Difficulty Creation</t>
  </si>
  <si>
    <t>Technical Difficulty Enhancement</t>
  </si>
  <si>
    <t>Connectivity</t>
  </si>
  <si>
    <t>Arable field margins cultivated annually</t>
  </si>
  <si>
    <t>Same broad habitat or a higher distinctiveness habitat required</t>
  </si>
  <si>
    <t>Arable field margins game bird mix</t>
  </si>
  <si>
    <t>Arable field margins pollen and nectar</t>
  </si>
  <si>
    <t>Arable field margins tussocky</t>
  </si>
  <si>
    <t>Cereal crops</t>
  </si>
  <si>
    <t>Same distinctiveness or better habitat required</t>
  </si>
  <si>
    <t>Winter stubble</t>
  </si>
  <si>
    <t>Horticulture</t>
  </si>
  <si>
    <t>Intensive orchards</t>
  </si>
  <si>
    <t>Non-cereal crops</t>
  </si>
  <si>
    <t>Temporary grass and clover leys</t>
  </si>
  <si>
    <t>Bracken</t>
  </si>
  <si>
    <t>Modified grassland</t>
  </si>
  <si>
    <t>Other lowland acid grassland</t>
  </si>
  <si>
    <t>Upland acid grassland</t>
  </si>
  <si>
    <t>Blackthorn scrub</t>
  </si>
  <si>
    <t>Bramble scrub</t>
  </si>
  <si>
    <t>Gorse scrub</t>
  </si>
  <si>
    <t>Hawthorn scrub</t>
  </si>
  <si>
    <t>Hazel scrub</t>
  </si>
  <si>
    <t>Mixed scrub</t>
  </si>
  <si>
    <t>Rhododendron scrub</t>
  </si>
  <si>
    <t>Other sea buckthorn scrub</t>
  </si>
  <si>
    <t>Willow scrub</t>
  </si>
  <si>
    <t>Ornamental lake or pond</t>
  </si>
  <si>
    <t>High</t>
  </si>
  <si>
    <t>Ponds (non-priority habitat)</t>
  </si>
  <si>
    <t>Reservoirs</t>
  </si>
  <si>
    <t>Ruderal/Ephemeral</t>
  </si>
  <si>
    <t>Other inland rock and scree</t>
  </si>
  <si>
    <t>Tall forbs</t>
  </si>
  <si>
    <t>Allotments</t>
  </si>
  <si>
    <t>Artificial unvegetated, unsealed surface</t>
  </si>
  <si>
    <t>V.Low</t>
  </si>
  <si>
    <t>Compensation Not Required</t>
  </si>
  <si>
    <t>Bioswale</t>
  </si>
  <si>
    <t>Biodiverse green roof</t>
  </si>
  <si>
    <t>Built linear features</t>
  </si>
  <si>
    <t>Cemeteries and churchyards</t>
  </si>
  <si>
    <t>Developed land; sealed surface</t>
  </si>
  <si>
    <t>Intensive green roof</t>
  </si>
  <si>
    <t>Facade-bound green wall</t>
  </si>
  <si>
    <t>Ground based green wall</t>
  </si>
  <si>
    <t>Ground level planters</t>
  </si>
  <si>
    <t>Other green roof</t>
  </si>
  <si>
    <t>Introduced shrub</t>
  </si>
  <si>
    <t>Rain garden</t>
  </si>
  <si>
    <t>Actively worked sand pit quarry or open cast mine</t>
  </si>
  <si>
    <t>Sustainable drainage system</t>
  </si>
  <si>
    <t>Unvegetated garden</t>
  </si>
  <si>
    <t>Vacant or derelict land</t>
  </si>
  <si>
    <t>Vegetated garden</t>
  </si>
  <si>
    <t>Bare ground</t>
  </si>
  <si>
    <t>Other coniferous woodland</t>
  </si>
  <si>
    <t>Other Scot's pine woodland</t>
  </si>
  <si>
    <t>Other woodland; broadleaved</t>
  </si>
  <si>
    <t>Littoral coarse sediment</t>
  </si>
  <si>
    <t>Artificial saltmarshes and saline reedbeds</t>
  </si>
  <si>
    <t>Artificial littoral coarse sediment</t>
  </si>
  <si>
    <t>Artificial littoral mud</t>
  </si>
  <si>
    <t>Artificial littoral sand</t>
  </si>
  <si>
    <t>Artificial littoral muddy sand</t>
  </si>
  <si>
    <t>Artificial littoral mixed sediments</t>
  </si>
  <si>
    <t>Artificial littoral seagrass</t>
  </si>
  <si>
    <t>Artificial littoral biogenic reefs</t>
  </si>
  <si>
    <t>Littoral sand</t>
  </si>
  <si>
    <t>Artificial hard structures</t>
  </si>
  <si>
    <t>Artificial features of hard structures</t>
  </si>
  <si>
    <t>Artificial hard structures with integrated greening of grey infrastructure (IGGI)</t>
  </si>
  <si>
    <t>Rivers</t>
  </si>
  <si>
    <t>Same habitat required</t>
  </si>
  <si>
    <t>Better distinctiveness habitat required</t>
  </si>
  <si>
    <t>10. Condition and Temporal</t>
  </si>
  <si>
    <t>10. Condition and Temporal - general technical information for refence purposes only)</t>
  </si>
  <si>
    <t>Temporal Multipliers</t>
  </si>
  <si>
    <t>Enhancement Rules</t>
  </si>
  <si>
    <t>Baseline Default Condition</t>
  </si>
  <si>
    <t>Creation Condition Options</t>
  </si>
  <si>
    <t>Enhancement Habitat options</t>
  </si>
  <si>
    <t>EnhancementDefault Condition</t>
  </si>
  <si>
    <t>Years To Target Condition Creation - Moderate</t>
  </si>
  <si>
    <t>Years To Target Condition Creation - Good</t>
  </si>
  <si>
    <t>Years To Target Condition Creation - Poor</t>
  </si>
  <si>
    <t>Years To Target Condition Creation - Condition assessment N/A</t>
  </si>
  <si>
    <t>Years To Target Condition Creation - N/A Other</t>
  </si>
  <si>
    <t>Time To Target Condition Enhancement - Moderate to Good</t>
  </si>
  <si>
    <t>Time To Target Distinctiveness Enhancement - Low to Default Condition</t>
  </si>
  <si>
    <t>Poor</t>
  </si>
  <si>
    <t>Condition Assessment N/A</t>
  </si>
  <si>
    <t>N/A - Other</t>
  </si>
  <si>
    <t>Enhancement not possible</t>
  </si>
  <si>
    <t>Not Possible</t>
  </si>
  <si>
    <t>Arable field margins cultivated annually, Arable field margins game bird mix, Arable field margins pollen and nectar, Arable field margins tussocky</t>
  </si>
  <si>
    <t>Condition enhancement not possible, enhancement to any medium distinctiveness cropland habitat only</t>
  </si>
  <si>
    <t>Other lowland acid grassland, Other neutral grassland, Upland acid grassland</t>
  </si>
  <si>
    <t>Condition enhancement not possible, enhancement to any medium distinctiveness grassland habitat only</t>
  </si>
  <si>
    <t>Moderate, Good</t>
  </si>
  <si>
    <t>Modified grassland, Other lowland acid grassland, Other neutral grassland, Upland acid grassland</t>
  </si>
  <si>
    <t>Condition enhancement or enhancement to any medium distinctiveness grassland habitat</t>
  </si>
  <si>
    <t>Condition enhancement only</t>
  </si>
  <si>
    <t>Blackthorn scrub, Gorse scrub, Hawthorn scrub, Hazel scrub, Mixed scrub, Willow scrub</t>
  </si>
  <si>
    <t>Condition enhancement not possible, enhancement to any medium distinctiveness habitat in heathland or shrub habitat only</t>
  </si>
  <si>
    <t>Ornamental lake or pond, Ponds (non-priority habitat)</t>
  </si>
  <si>
    <t>Condition enhancement or enhancement to non-priority pond only</t>
  </si>
  <si>
    <t>Enhancement to Biodiverse green roof.</t>
  </si>
  <si>
    <t>Intensive green roof, Biodiverse green roof</t>
  </si>
  <si>
    <t>Condition enhancement possible, enhancement to Intensive green roof and Biodiverse green roof</t>
  </si>
  <si>
    <t>Condition enhancement not possible, enhancement to Sparsely vegetated land - other inland rock and scree only</t>
  </si>
  <si>
    <t>30+</t>
  </si>
  <si>
    <t>Other Scot's pine woodland, Other woodland; broadleaved, Other woodland; mixed</t>
  </si>
  <si>
    <t>Condition enhancement or enhancement to any medium distinctiveness woodland</t>
  </si>
  <si>
    <t>Artificial hard structures, Artificial hard structures with integrated greening of grey infrastructure (IGGI)</t>
  </si>
  <si>
    <t>Condition enhancement within same distinctiveness or enhancement to medium distinctiveness habitat</t>
  </si>
  <si>
    <t>Artificial features of hard structures, Artificial hard structures with integrated greening of grey infrastructure (IGGI)</t>
  </si>
  <si>
    <t>Native hedgerow, Species-rich native hedgerow, Native hedgerow - associated with bank or ditch, Native hedgerow with trees</t>
  </si>
  <si>
    <t>Condition enhancement or enhancement to any medium distinctiveness hedgerow</t>
  </si>
  <si>
    <t xml:space="preserve"> Native hedgerow with trees, Line of trees, Line of trees - associated with bank or ditch</t>
  </si>
  <si>
    <t>Not possible</t>
  </si>
  <si>
    <t>Condition enhancement or enhancement to an ecologically valuable line of trees or any medium distinctiveness hedgerow - i.e. should retain trees</t>
  </si>
  <si>
    <t xml:space="preserve">Ecologically valuable line of trees, Ecologically valuable line of trees - associated with bank or ditch, </t>
  </si>
  <si>
    <t>Condition enhancement or enhance to an Ecologically valuable line of trees - associated with bank or ditch</t>
  </si>
  <si>
    <t xml:space="preserve"> Line of trees - associated with bank or ditch</t>
  </si>
  <si>
    <t>Ecologically valuable line of trees - associated with bank or ditch,</t>
  </si>
  <si>
    <t>Canals, Ditches</t>
  </si>
  <si>
    <t>Enhancement to Canal or Ditch</t>
  </si>
  <si>
    <t>11. Lists</t>
  </si>
  <si>
    <t>Broadhabitattype</t>
  </si>
  <si>
    <t>Heathlandandshrub</t>
  </si>
  <si>
    <t>Intertidalhardstructures</t>
  </si>
  <si>
    <t>Intertidalsediment</t>
  </si>
  <si>
    <t>Sparselyvegetatedland</t>
  </si>
  <si>
    <t>Woodlandandforest</t>
  </si>
  <si>
    <t>HedgerowsandLinesoftrees</t>
  </si>
  <si>
    <t>Lineoftrees</t>
  </si>
  <si>
    <t>Coastalsaltmarsh</t>
  </si>
  <si>
    <t>Individualtrees</t>
  </si>
  <si>
    <t>Linear features</t>
  </si>
  <si>
    <t>difficulty</t>
  </si>
  <si>
    <t>Strategic Significance</t>
  </si>
  <si>
    <t>category</t>
  </si>
  <si>
    <t>value</t>
  </si>
  <si>
    <t>Spatial  risk</t>
  </si>
  <si>
    <t>Street trees</t>
  </si>
  <si>
    <t>Description</t>
  </si>
  <si>
    <t>score</t>
  </si>
  <si>
    <t>strategic significance</t>
  </si>
  <si>
    <t>Multiplier</t>
  </si>
  <si>
    <t>Category</t>
  </si>
  <si>
    <t>Tree size</t>
  </si>
  <si>
    <t>Diameter M</t>
  </si>
  <si>
    <t>RPA Radius M</t>
  </si>
  <si>
    <t>RPA ha</t>
  </si>
  <si>
    <t>Local Authority List</t>
  </si>
  <si>
    <t>Application type</t>
  </si>
  <si>
    <t>Highly connected habitat</t>
  </si>
  <si>
    <t xml:space="preserve">High strategic significance </t>
  </si>
  <si>
    <t>Compensation inside LPA or NCA, or deemed to be sufficiently local, to site of biodiversity loss</t>
  </si>
  <si>
    <t>Small</t>
  </si>
  <si>
    <t>Adur and Worthing Borough Council</t>
  </si>
  <si>
    <t>Householder planning consent</t>
  </si>
  <si>
    <t>Moderately connected habitat</t>
  </si>
  <si>
    <t>Low Strategic Significance</t>
  </si>
  <si>
    <r>
      <rPr>
        <sz val="11"/>
        <color indexed="8"/>
        <rFont val="Calibri"/>
      </rPr>
      <t xml:space="preserve">Compensation </t>
    </r>
    <r>
      <rPr>
        <u/>
        <sz val="11"/>
        <color indexed="8"/>
        <rFont val="Calibri"/>
      </rPr>
      <t>outside</t>
    </r>
    <r>
      <rPr>
        <sz val="11"/>
        <color indexed="8"/>
        <rFont val="Calibri"/>
      </rPr>
      <t xml:space="preserve"> LPA or NCA of impact site but in neighbouring LPA or NCA</t>
    </r>
  </si>
  <si>
    <t>Adur District Council</t>
  </si>
  <si>
    <t>Unconnected habitat</t>
  </si>
  <si>
    <t>Very High</t>
  </si>
  <si>
    <r>
      <rPr>
        <sz val="11"/>
        <color indexed="8"/>
        <rFont val="Calibri"/>
      </rPr>
      <t xml:space="preserve">Compensation </t>
    </r>
    <r>
      <rPr>
        <u/>
        <sz val="11"/>
        <color indexed="8"/>
        <rFont val="Calibri"/>
      </rPr>
      <t>outside</t>
    </r>
    <r>
      <rPr>
        <sz val="11"/>
        <color indexed="8"/>
        <rFont val="Calibri"/>
      </rPr>
      <t xml:space="preserve"> LPA or NCA of impact site and beyond neighbouring LPA or NCA </t>
    </r>
  </si>
  <si>
    <t>Large</t>
  </si>
  <si>
    <t>Allerdale Borough Council</t>
  </si>
  <si>
    <t>Hybrid planning consent</t>
  </si>
  <si>
    <t>Assessment not appropriate</t>
  </si>
  <si>
    <t>Amber Valley Borough Council</t>
  </si>
  <si>
    <t>Outline planning consent</t>
  </si>
  <si>
    <t>Arun District Council</t>
  </si>
  <si>
    <t>Reserved Matters</t>
  </si>
  <si>
    <t>Ashfield District Council</t>
  </si>
  <si>
    <t>Application for non-material amendments</t>
  </si>
  <si>
    <t>Ashford Borough Council</t>
  </si>
  <si>
    <t>Aylesbury Vale District Council</t>
  </si>
  <si>
    <t>Babergh District Council</t>
  </si>
  <si>
    <t>Distinctiveness categories</t>
  </si>
  <si>
    <t>Condition categories</t>
  </si>
  <si>
    <t>Temporal multipliers</t>
  </si>
  <si>
    <t>Hedges Distinctiveness categories</t>
  </si>
  <si>
    <t>Barnsley Metropolitan Borough Council</t>
  </si>
  <si>
    <t>Distinctiveness Category</t>
  </si>
  <si>
    <t>Distinctiveness Score</t>
  </si>
  <si>
    <t>Suggested Action</t>
  </si>
  <si>
    <t>Condition Multiplier</t>
  </si>
  <si>
    <t>Condition Assessment Score</t>
  </si>
  <si>
    <t>Year</t>
  </si>
  <si>
    <t>% of original unit</t>
  </si>
  <si>
    <t>Time to target Multiplier</t>
  </si>
  <si>
    <t>RPA m2</t>
  </si>
  <si>
    <t>Barrow-in-Furness Borough Council</t>
  </si>
  <si>
    <t>Basildon Borough Council</t>
  </si>
  <si>
    <t>Basingstoke and Deane Borough Council</t>
  </si>
  <si>
    <t>Bassetlaw District Council</t>
  </si>
  <si>
    <t>Very Large</t>
  </si>
  <si>
    <t>Bath and North East Somerset Council</t>
  </si>
  <si>
    <t>Bedford Borough Council</t>
  </si>
  <si>
    <t>Birmingham City Council</t>
  </si>
  <si>
    <t>Blaby District Council</t>
  </si>
  <si>
    <t>Blackburn with Darwen Borough Council</t>
  </si>
  <si>
    <t>Blackpool Borough Council</t>
  </si>
  <si>
    <t>Blaenau Gwent County Borough Council</t>
  </si>
  <si>
    <t>Bolsover District Council</t>
  </si>
  <si>
    <t>Bolton Metropolitan Borough Council</t>
  </si>
  <si>
    <t>Borough of Broxbourne</t>
  </si>
  <si>
    <t>Borough of Poole</t>
  </si>
  <si>
    <t>Boston Borough Council</t>
  </si>
  <si>
    <t>Bournemouth Borough Council</t>
  </si>
  <si>
    <t>Bracknell Forest Council</t>
  </si>
  <si>
    <t>Bradford Metropolitan District Council</t>
  </si>
  <si>
    <t>Braintree District Council</t>
  </si>
  <si>
    <t>Breckland District Council</t>
  </si>
  <si>
    <t>Brentwood Borough Council</t>
  </si>
  <si>
    <t>Bridgend County Borough Council</t>
  </si>
  <si>
    <t>Brighton and Hove City Council</t>
  </si>
  <si>
    <t>Bristol City Council</t>
  </si>
  <si>
    <t>Broadland District Council</t>
  </si>
  <si>
    <t>Bromsgrove District Council</t>
  </si>
  <si>
    <t>Broxtowe Borough Council</t>
  </si>
  <si>
    <t>Buckinghamshire County Council</t>
  </si>
  <si>
    <t>Burnley Borough Council</t>
  </si>
  <si>
    <t>Bury Metropolitan Borough Council</t>
  </si>
  <si>
    <t>Caerphilly County Borough Council</t>
  </si>
  <si>
    <t>Calderdale Metropolitan Borough Council</t>
  </si>
  <si>
    <t>Cambridge City Council</t>
  </si>
  <si>
    <t>Cambridgeshire County Council</t>
  </si>
  <si>
    <t>Cannock Chase District Council</t>
  </si>
  <si>
    <t>Canterbury City Council</t>
  </si>
  <si>
    <t>Cardiff Council</t>
  </si>
  <si>
    <t>Carlisle City Council</t>
  </si>
  <si>
    <t>Carmarthenshire County Council</t>
  </si>
  <si>
    <t>Castle Point Borough Council</t>
  </si>
  <si>
    <t>Central Bedfordshire Council</t>
  </si>
  <si>
    <t>Ceredigion County Council</t>
  </si>
  <si>
    <t>Charnwood Borough Council</t>
  </si>
  <si>
    <t>Chelmsford City Council</t>
  </si>
  <si>
    <t>Cheltenham Borough Council</t>
  </si>
  <si>
    <t>Cherwell District Council</t>
  </si>
  <si>
    <t>Cheshire East Council (Unitary)</t>
  </si>
  <si>
    <t>Cheshire West and Chester Council</t>
  </si>
  <si>
    <t>Chesterfield Borough Council</t>
  </si>
  <si>
    <t>Chichester District Council</t>
  </si>
  <si>
    <t>Chiltern District Council</t>
  </si>
  <si>
    <t>Chorley Council</t>
  </si>
  <si>
    <t>Christchurch Borough Council</t>
  </si>
  <si>
    <t>City of Lincoln Council</t>
  </si>
  <si>
    <t>City of London</t>
  </si>
  <si>
    <t>City of York Council</t>
  </si>
  <si>
    <t>Colchester Borough Council</t>
  </si>
  <si>
    <t>Conwy County Borough Council</t>
  </si>
  <si>
    <t>Copeland Borough Council</t>
  </si>
  <si>
    <t>Corby Borough Council</t>
  </si>
  <si>
    <t>Cornwall Council (Unitary)</t>
  </si>
  <si>
    <t>Cotswold District Council</t>
  </si>
  <si>
    <t>Coventry City Council</t>
  </si>
  <si>
    <t>Craven District Council</t>
  </si>
  <si>
    <t>Crawley Borough Council</t>
  </si>
  <si>
    <t>Cumbria County Council</t>
  </si>
  <si>
    <t>Dacorum Council</t>
  </si>
  <si>
    <t>Darlington Borough Council</t>
  </si>
  <si>
    <t>Dartford Borough Council</t>
  </si>
  <si>
    <t>Daventry District Council</t>
  </si>
  <si>
    <t>Denbighshire County Council</t>
  </si>
  <si>
    <t>Derby City Council</t>
  </si>
  <si>
    <t>Derbyshire County Council</t>
  </si>
  <si>
    <t>Derbyshire Dales District Council</t>
  </si>
  <si>
    <t>Devon County Council</t>
  </si>
  <si>
    <t>Doncaster Metropolitan Borough Council</t>
  </si>
  <si>
    <t>Dorset County Council</t>
  </si>
  <si>
    <t>Dover District Council</t>
  </si>
  <si>
    <t>Dudley Metropolitan Borough Council</t>
  </si>
  <si>
    <t>Durham County Council</t>
  </si>
  <si>
    <t>East Cambridgeshire District Council</t>
  </si>
  <si>
    <t>East Devon District Council</t>
  </si>
  <si>
    <t>East Dorset District Council</t>
  </si>
  <si>
    <t>East Hampshire District Council</t>
  </si>
  <si>
    <t>East Hertfordshire District Council</t>
  </si>
  <si>
    <t>East Lindsey District Council</t>
  </si>
  <si>
    <t>East Northamptonshire Council</t>
  </si>
  <si>
    <t>East Riding of Yorkshire Council</t>
  </si>
  <si>
    <t>East Staffordshire Borough Council</t>
  </si>
  <si>
    <t>East Sussex County Council</t>
  </si>
  <si>
    <t>Eastbourne Borough Council</t>
  </si>
  <si>
    <t>Eastleigh Borough Council</t>
  </si>
  <si>
    <t>Eden District Council</t>
  </si>
  <si>
    <t>Elmbridge Borough Council</t>
  </si>
  <si>
    <t>Epping Forest District Council</t>
  </si>
  <si>
    <t>Epsom and Ewell Borough Council</t>
  </si>
  <si>
    <t>Erewash Borough Council</t>
  </si>
  <si>
    <t>Essex County Council</t>
  </si>
  <si>
    <t>Exeter City Council</t>
  </si>
  <si>
    <t>Fareham Borough Council</t>
  </si>
  <si>
    <t>Fenland District Council</t>
  </si>
  <si>
    <t>Flintshire County Council</t>
  </si>
  <si>
    <t>Forest Heath District Council</t>
  </si>
  <si>
    <t>Forest of Dean District Council</t>
  </si>
  <si>
    <t>Fylde Borough Council</t>
  </si>
  <si>
    <t>Gateshead Metropolitan Borough Council</t>
  </si>
  <si>
    <t>Gedling Borough Council</t>
  </si>
  <si>
    <t>Gloucester City Council</t>
  </si>
  <si>
    <t>Gloucestershire County Council</t>
  </si>
  <si>
    <t>Gosport Borough Council</t>
  </si>
  <si>
    <t>Gravesham Borough Council</t>
  </si>
  <si>
    <t>Great Yarmouth Borough Council</t>
  </si>
  <si>
    <t>Guildford Borough Council</t>
  </si>
  <si>
    <t>Gwynedd County Council</t>
  </si>
  <si>
    <t>Halton Borough Council</t>
  </si>
  <si>
    <t>Hambleton District Council</t>
  </si>
  <si>
    <t>Hampshire County Council</t>
  </si>
  <si>
    <t>Harborough District Council</t>
  </si>
  <si>
    <t>Harlow Council</t>
  </si>
  <si>
    <t>Harrogate Borough Council</t>
  </si>
  <si>
    <t>Hart District Council</t>
  </si>
  <si>
    <t>Hartlepool Borough Council</t>
  </si>
  <si>
    <t>Hastings Borough Council</t>
  </si>
  <si>
    <t>Havant Borough Council</t>
  </si>
  <si>
    <t>Herefordshire Council</t>
  </si>
  <si>
    <t>Hertfordshire County Council</t>
  </si>
  <si>
    <t>Hertsmere Borough Council</t>
  </si>
  <si>
    <t>Hinckley and Bosworth Borough Council</t>
  </si>
  <si>
    <t>Horsham District Council</t>
  </si>
  <si>
    <t>Huntingdonshire District Council</t>
  </si>
  <si>
    <t>Hyndburn Borough Council</t>
  </si>
  <si>
    <t>Ipswich Borough Council</t>
  </si>
  <si>
    <t>Isle of Anglesey County Council</t>
  </si>
  <si>
    <t>Isle of Wight Council</t>
  </si>
  <si>
    <t>Isles of Scilly</t>
  </si>
  <si>
    <t>Kent County Council</t>
  </si>
  <si>
    <t>Kettering Borough Council</t>
  </si>
  <si>
    <t>King's Lynn and West Norfolk Borough Council</t>
  </si>
  <si>
    <t>Kingston-upon-Hull City Council</t>
  </si>
  <si>
    <t>Kirklees Council</t>
  </si>
  <si>
    <t>Knowsley Metropolitan Borough Council</t>
  </si>
  <si>
    <t>Lancashire County Council</t>
  </si>
  <si>
    <t>Lancaster City Council</t>
  </si>
  <si>
    <t>Leeds City Council</t>
  </si>
  <si>
    <t>Leicester City Council</t>
  </si>
  <si>
    <t>Leicestershire County Council</t>
  </si>
  <si>
    <t>Lewes District Council</t>
  </si>
  <si>
    <t>Lichfield District Council</t>
  </si>
  <si>
    <t>Lincolnshire County Council</t>
  </si>
  <si>
    <t>Liverpool City Council</t>
  </si>
  <si>
    <t>London Borough of Barking and Dagenham</t>
  </si>
  <si>
    <t>London Borough of Barnet</t>
  </si>
  <si>
    <t>London Borough of Bexley</t>
  </si>
  <si>
    <t>London Borough of Brent</t>
  </si>
  <si>
    <t>London Borough of Bromley</t>
  </si>
  <si>
    <t>London Borough of Camden</t>
  </si>
  <si>
    <t>London Borough of Croydon</t>
  </si>
  <si>
    <t>London Borough of Ealing</t>
  </si>
  <si>
    <t>London Borough of Enfield</t>
  </si>
  <si>
    <t>London Borough of Hackney</t>
  </si>
  <si>
    <t>London Borough of Hammersmith &amp; Fulham</t>
  </si>
  <si>
    <t>London Borough of Haringey</t>
  </si>
  <si>
    <t>London Borough of Harrow</t>
  </si>
  <si>
    <t>London Borough of Havering</t>
  </si>
  <si>
    <t>London Borough of Hillingdon</t>
  </si>
  <si>
    <t>London Borough of Hounslow</t>
  </si>
  <si>
    <t>London Borough of Islington</t>
  </si>
  <si>
    <t>London Borough of Lambeth</t>
  </si>
  <si>
    <t>London Borough of Lewisham</t>
  </si>
  <si>
    <t>London Borough of Merton</t>
  </si>
  <si>
    <t>London Borough of Newham</t>
  </si>
  <si>
    <t>London Borough of Redbridge</t>
  </si>
  <si>
    <t>London Borough of Richmond upon Thames</t>
  </si>
  <si>
    <t>London Borough of Southwark</t>
  </si>
  <si>
    <t>London Borough of Sutton</t>
  </si>
  <si>
    <t>London Borough of Tower Hamlets</t>
  </si>
  <si>
    <t>London Borough of Waltham Forest</t>
  </si>
  <si>
    <t>London Borough of Wandsworth</t>
  </si>
  <si>
    <t>Luton Borough Council</t>
  </si>
  <si>
    <t>Maidstone Borough Council</t>
  </si>
  <si>
    <t>Maldon District Council</t>
  </si>
  <si>
    <t>Malvern Hills District Council</t>
  </si>
  <si>
    <t>Manchester City Council</t>
  </si>
  <si>
    <t>Mansfield District Council</t>
  </si>
  <si>
    <t>Medway Council</t>
  </si>
  <si>
    <t>Melton Borough Council</t>
  </si>
  <si>
    <t>Mendip District Council</t>
  </si>
  <si>
    <t>Merthyr Tydfil County Borough Council</t>
  </si>
  <si>
    <t>Mid Devon District Council</t>
  </si>
  <si>
    <t>Mid Suffolk District Council</t>
  </si>
  <si>
    <t>Mid Sussex District Council</t>
  </si>
  <si>
    <t>Middlesbrough Borough Council</t>
  </si>
  <si>
    <t>Milton Keynes</t>
  </si>
  <si>
    <t>Mole Valley District Council</t>
  </si>
  <si>
    <t>Monmouthshire County Council</t>
  </si>
  <si>
    <t>Neath Port Talbot County Borough Council</t>
  </si>
  <si>
    <t>New Forest District Council</t>
  </si>
  <si>
    <t>Newark and Sherwood District Council</t>
  </si>
  <si>
    <t>Newcastle-Under-Lyme District Council</t>
  </si>
  <si>
    <t>Newport City Council</t>
  </si>
  <si>
    <t>Newcastle-upon-Tyne City Council</t>
  </si>
  <si>
    <t>Norfolk County Council</t>
  </si>
  <si>
    <t>North Devon Council</t>
  </si>
  <si>
    <t>North Dorset District Council</t>
  </si>
  <si>
    <t>North East Derbyshire District Council</t>
  </si>
  <si>
    <t>North East Lincolnshire Council</t>
  </si>
  <si>
    <t>North Hertfordshire District Council</t>
  </si>
  <si>
    <t>North Kesteven District Council</t>
  </si>
  <si>
    <t>North Lincolnshire Council</t>
  </si>
  <si>
    <t>North Norfolk District Council</t>
  </si>
  <si>
    <t>North Somerset Council</t>
  </si>
  <si>
    <t>North Tyneside Metropolitan Borough Council</t>
  </si>
  <si>
    <t>North Warwickshire Borough Council</t>
  </si>
  <si>
    <t>North West Leicestershire District Council</t>
  </si>
  <si>
    <t>North Yorkshire County Council</t>
  </si>
  <si>
    <t>Northampton Borough Council</t>
  </si>
  <si>
    <t>Northamptonshire County Council</t>
  </si>
  <si>
    <t>Northumberland Council</t>
  </si>
  <si>
    <t>Norwich City Council</t>
  </si>
  <si>
    <t>Nottingham City Council</t>
  </si>
  <si>
    <t>Nottinghamshire County Council</t>
  </si>
  <si>
    <t>Nuneaton and Bedworth Borough Council</t>
  </si>
  <si>
    <t>Oadby and Wigston District Council</t>
  </si>
  <si>
    <t>Oldham Metropolitan Borough Council</t>
  </si>
  <si>
    <t>Oxford City Council</t>
  </si>
  <si>
    <t>Oxfordshire County Council</t>
  </si>
  <si>
    <t>Pembrokeshire County Council</t>
  </si>
  <si>
    <t>Pendle Borough Council</t>
  </si>
  <si>
    <t>Perth and Kinross Council</t>
  </si>
  <si>
    <t>Peterborough City Council</t>
  </si>
  <si>
    <t>Plymouth City Council</t>
  </si>
  <si>
    <t>Portsmouth City Council</t>
  </si>
  <si>
    <t>Powys County Council</t>
  </si>
  <si>
    <t>Preston City Council</t>
  </si>
  <si>
    <t>Purbeck District Council</t>
  </si>
  <si>
    <t>Reading Borough Council</t>
  </si>
  <si>
    <t>Redcar and Cleveland Council</t>
  </si>
  <si>
    <t>Redditch Borough Council</t>
  </si>
  <si>
    <t>Reigate &amp; Banstead Borough Council</t>
  </si>
  <si>
    <t>Rhondda Cynon Taf County Borough Council</t>
  </si>
  <si>
    <t>Ribble Valley Borough Council</t>
  </si>
  <si>
    <t>Richmondshire District Council</t>
  </si>
  <si>
    <t>Rochdale Metropolitan Borough Council</t>
  </si>
  <si>
    <t>Rochford District Council</t>
  </si>
  <si>
    <t>Rossendale Borough Council</t>
  </si>
  <si>
    <t>Rother District Council</t>
  </si>
  <si>
    <t>Rotherham Metropolitan Borough Council</t>
  </si>
  <si>
    <t>Royal Borough of Greenwich</t>
  </si>
  <si>
    <t>Royal Borough of Kensington and Chelsea</t>
  </si>
  <si>
    <t>Royal Borough of Kingston upon Thames</t>
  </si>
  <si>
    <t>Royal Borough of Windsor and Maidenhead</t>
  </si>
  <si>
    <t>Rugby Borough Council</t>
  </si>
  <si>
    <t>Runnymede Borough Council</t>
  </si>
  <si>
    <t>Rushcliffe Borough Council</t>
  </si>
  <si>
    <t>Rushmoor Borough Council</t>
  </si>
  <si>
    <t>Rutland County Council</t>
  </si>
  <si>
    <t>Ryedale District Council</t>
  </si>
  <si>
    <t>Salford City Council</t>
  </si>
  <si>
    <t>Sandwell Metropolitan Borough Council</t>
  </si>
  <si>
    <t>Scarborough Borough Council</t>
  </si>
  <si>
    <t>Sedgemoor District Council</t>
  </si>
  <si>
    <t>Sefton Metropolitan Borough Council</t>
  </si>
  <si>
    <t>Selby District Council</t>
  </si>
  <si>
    <t>Sevenoaks District Council</t>
  </si>
  <si>
    <t>Sheffield City Council</t>
  </si>
  <si>
    <t>Shepway District Council</t>
  </si>
  <si>
    <t>Shropshire Council - Unitary</t>
  </si>
  <si>
    <t>Slough Borough Council</t>
  </si>
  <si>
    <t>Solihull Metropolitan Borough Council</t>
  </si>
  <si>
    <t>Somerset County Council</t>
  </si>
  <si>
    <t>South Buckinghamshire District Council</t>
  </si>
  <si>
    <t>South Cambridgeshire District Council</t>
  </si>
  <si>
    <t>South Derbyshire District Council</t>
  </si>
  <si>
    <t>South Gloucestershire Council</t>
  </si>
  <si>
    <t>South Hams District Council</t>
  </si>
  <si>
    <t>South Holland District Council</t>
  </si>
  <si>
    <t>South Kesteven District Council</t>
  </si>
  <si>
    <t>South Lakeland District Council</t>
  </si>
  <si>
    <t>South Norfolk District Council</t>
  </si>
  <si>
    <t>South Northamptonshire Council</t>
  </si>
  <si>
    <t>South Oxfordshire District Council</t>
  </si>
  <si>
    <t>South Ribble Borough Council</t>
  </si>
  <si>
    <t>South Somerset District Council</t>
  </si>
  <si>
    <t>South Staffordshire Council</t>
  </si>
  <si>
    <t>South Tyneside Council</t>
  </si>
  <si>
    <t>Southampton City Council</t>
  </si>
  <si>
    <t>Southend-on-Sea Borough Council</t>
  </si>
  <si>
    <t>Spelthorne Borough Council</t>
  </si>
  <si>
    <t>St Albans City and District Council</t>
  </si>
  <si>
    <t>St Edmundsbury Borough Council</t>
  </si>
  <si>
    <t>St Helens Metropolitan Borough Council</t>
  </si>
  <si>
    <t>Stafford Borough Council</t>
  </si>
  <si>
    <t>Staffordshire County Council</t>
  </si>
  <si>
    <t>Staffordshire Moorlands District Council</t>
  </si>
  <si>
    <t>Stevenage Borough Council</t>
  </si>
  <si>
    <t>Stockport Metropolitan Borough Council</t>
  </si>
  <si>
    <t>Stockton-on-Tees Borough Council</t>
  </si>
  <si>
    <t>Stoke-on-Trent City Council</t>
  </si>
  <si>
    <t>Strabane District Council</t>
  </si>
  <si>
    <t>Stratford-on-Avon District Council</t>
  </si>
  <si>
    <t>Stroud District Council</t>
  </si>
  <si>
    <t>Suffolk Coastal District Council</t>
  </si>
  <si>
    <t>Suffolk County Council</t>
  </si>
  <si>
    <t>Sunderland City Council</t>
  </si>
  <si>
    <t>Surrey County Council</t>
  </si>
  <si>
    <t>Surrey Heath Borough Council</t>
  </si>
  <si>
    <t>Swale Borough Council</t>
  </si>
  <si>
    <t>Swansea City and Borough Council</t>
  </si>
  <si>
    <t>Swindon Borough Council</t>
  </si>
  <si>
    <t>Tameside Metropolitan Borough Council</t>
  </si>
  <si>
    <t>Tamworth Borough Council</t>
  </si>
  <si>
    <t>Tandridge District Council</t>
  </si>
  <si>
    <t>Taunton Deane Borough Council</t>
  </si>
  <si>
    <t>Teignbridge District Council</t>
  </si>
  <si>
    <t>Telford &amp; Wrekin Council</t>
  </si>
  <si>
    <t>Tendring District Council</t>
  </si>
  <si>
    <t>Test Valley Borough Council</t>
  </si>
  <si>
    <t>Tewkesbury Borough Council</t>
  </si>
  <si>
    <t>Thanet District Council</t>
  </si>
  <si>
    <t>Three Rivers District Council</t>
  </si>
  <si>
    <t>Thurrock Council</t>
  </si>
  <si>
    <t>Tonbridge and Malling Borough Council</t>
  </si>
  <si>
    <t>Torbay Council</t>
  </si>
  <si>
    <t>Torfaen County Borough Council</t>
  </si>
  <si>
    <t>Torridge District Council</t>
  </si>
  <si>
    <t>Trafford Metropolitan Borough Council</t>
  </si>
  <si>
    <t>Tunbridge Wells Borough Council</t>
  </si>
  <si>
    <t>Uttlesford District Council</t>
  </si>
  <si>
    <t>Vale of Glamorgan Council</t>
  </si>
  <si>
    <t>Vale of White Horse District Council</t>
  </si>
  <si>
    <t>Wakefield Metropolitan District Council</t>
  </si>
  <si>
    <t>Walsall Metropolitan Borough Council</t>
  </si>
  <si>
    <t>Warrington Borough Council</t>
  </si>
  <si>
    <t>Warwick District Council</t>
  </si>
  <si>
    <t>Warwickshire County Council</t>
  </si>
  <si>
    <t>Watford Borough Council</t>
  </si>
  <si>
    <t>Waveney District Council</t>
  </si>
  <si>
    <t>Waverley Borough Council</t>
  </si>
  <si>
    <t>Wealden District Council</t>
  </si>
  <si>
    <t>Wellingborough Borough Council</t>
  </si>
  <si>
    <t>Welwyn Hatfield Council</t>
  </si>
  <si>
    <t>West Berkshire Council</t>
  </si>
  <si>
    <t>West Devon Borough Council</t>
  </si>
  <si>
    <t>West Dorset District Council</t>
  </si>
  <si>
    <t>West Lancashire Borough Council</t>
  </si>
  <si>
    <t>West Lindsey District Council</t>
  </si>
  <si>
    <t>West Oxfordshire District Council</t>
  </si>
  <si>
    <t>West Somerset District Council</t>
  </si>
  <si>
    <t>West Sussex County Council</t>
  </si>
  <si>
    <t>Westminster City Council</t>
  </si>
  <si>
    <t>Weymouth and Portland Borough Council</t>
  </si>
  <si>
    <t>Wigan Metropolitan Borough Council</t>
  </si>
  <si>
    <t>Wiltshire Council</t>
  </si>
  <si>
    <t>Winchester City Council</t>
  </si>
  <si>
    <t>Wirral Council</t>
  </si>
  <si>
    <t>Woking Borough Council</t>
  </si>
  <si>
    <t>Wokingham Borough Council</t>
  </si>
  <si>
    <t>Wolverhampton City Council</t>
  </si>
  <si>
    <t>Worcester City Council</t>
  </si>
  <si>
    <t>Worcestershire County Council</t>
  </si>
  <si>
    <t>Wrexham County Borough Council</t>
  </si>
  <si>
    <t>Wychavon District Council</t>
  </si>
  <si>
    <t>Wycombe District Council</t>
  </si>
  <si>
    <t>Wyre Council</t>
  </si>
  <si>
    <t>Wyre Forest District Council</t>
  </si>
  <si>
    <t>12. Version history</t>
  </si>
  <si>
    <t>Small sites metric version history</t>
  </si>
  <si>
    <t>Version</t>
  </si>
  <si>
    <t>Changes made</t>
  </si>
  <si>
    <t>Date released</t>
  </si>
  <si>
    <t>Version 1.0.0</t>
  </si>
  <si>
    <t>Initial statutory version</t>
  </si>
  <si>
    <t>29th November 2023</t>
  </si>
  <si>
    <t>Version 1.0.1</t>
  </si>
  <si>
    <t>Updated to correct some labelling errors, minor forumla errors and expand column widths</t>
  </si>
  <si>
    <t>12th February 2024</t>
  </si>
  <si>
    <t>Version 1.2.0</t>
  </si>
  <si>
    <t>Fixed some discrepancies in difficulty of creation and enhancement for 3 habitat types</t>
  </si>
  <si>
    <t>5th March 2024</t>
  </si>
  <si>
    <t>Version 1.2.1</t>
  </si>
  <si>
    <t xml:space="preserve">Unlocked Strategic Significance selection box for individual trees. Locked additional cells. Added version history. European protected species added to desktop assessment tab. Setting a unit target with a zero unit baseline is now optional for each module. The options for planning application type have been restricted. </t>
  </si>
  <si>
    <t>23rd July 2024</t>
  </si>
  <si>
    <t>Version 1.2.2</t>
  </si>
  <si>
    <t>Fix made to error specific to Version 1.2.1 relating to area checker on Area Habitats tab.</t>
  </si>
  <si>
    <t>24th July 2024</t>
  </si>
  <si>
    <t>Version 1.2.3</t>
  </si>
  <si>
    <t>Difficulty of creation for actively worked sand pit quarry or open cast mine changed to medium for consistency with the main metric, 'habitat units' corrected to 'area habitat units' where appropriate.</t>
  </si>
  <si>
    <t>13. Habitats Translation</t>
  </si>
  <si>
    <t>BNG Group</t>
  </si>
  <si>
    <t>Landsacpe Term</t>
  </si>
  <si>
    <t>Unique Landscape Term (inc. BNG Code)</t>
  </si>
  <si>
    <t>BNG Habitat</t>
  </si>
  <si>
    <t xml:space="preserve">Coastal saltmarsh </t>
  </si>
  <si>
    <t>Saltmarsh</t>
  </si>
  <si>
    <t>Saltmarsh - A2.5</t>
  </si>
  <si>
    <t>Saltmarshes and saline reedbeds</t>
  </si>
  <si>
    <t>Arable - c1c</t>
  </si>
  <si>
    <t>Arable - c1c7</t>
  </si>
  <si>
    <t>Cereal crops other</t>
  </si>
  <si>
    <t>Arable - c1d</t>
  </si>
  <si>
    <t>Arable - c1b</t>
  </si>
  <si>
    <t>Cropland margins</t>
  </si>
  <si>
    <t>Arable - c1a7</t>
  </si>
  <si>
    <t>Arable - c1a8</t>
  </si>
  <si>
    <t>Arable - c1a6</t>
  </si>
  <si>
    <t>Arable field margins pollen &amp; nectar</t>
  </si>
  <si>
    <t>Arable - c1a</t>
  </si>
  <si>
    <t>Arable - c1c5</t>
  </si>
  <si>
    <t>Cereal crops winter stubble</t>
  </si>
  <si>
    <t>Horticulture - c1f</t>
  </si>
  <si>
    <t>Orchard</t>
  </si>
  <si>
    <t>Orchard - c1e</t>
  </si>
  <si>
    <t>grassland</t>
  </si>
  <si>
    <t>Amenity Grassland</t>
  </si>
  <si>
    <t>Amenity Grassland - g4</t>
  </si>
  <si>
    <t>Bracken - g1c</t>
  </si>
  <si>
    <t>Meadow Grassland</t>
  </si>
  <si>
    <t>Meadow Grassland - g1d</t>
  </si>
  <si>
    <t>Meadow Grassland - g3c</t>
  </si>
  <si>
    <t>Meadow Grassland - g1b</t>
  </si>
  <si>
    <t>Invasive Scrub</t>
  </si>
  <si>
    <t>Invasive Scrub - h3g</t>
  </si>
  <si>
    <t>Native Scrub</t>
  </si>
  <si>
    <t>Native Scrub - h3a</t>
  </si>
  <si>
    <t>Native Scrub - h3d</t>
  </si>
  <si>
    <t>Native Scrub - h3e</t>
  </si>
  <si>
    <t>Native Scrub - h3f</t>
  </si>
  <si>
    <t>Native Scrub - h3b</t>
  </si>
  <si>
    <t>Native Scrub - h3h</t>
  </si>
  <si>
    <t>Native Scrub - h3cNE2</t>
  </si>
  <si>
    <t>Sea buckthorn scrub (other)</t>
  </si>
  <si>
    <t>Hedgerow</t>
  </si>
  <si>
    <t>Native Hedge</t>
  </si>
  <si>
    <t>Native Hedge - h2NE5</t>
  </si>
  <si>
    <t>Native Hedgerow</t>
  </si>
  <si>
    <t>Native Hedge - h2NE2</t>
  </si>
  <si>
    <t>Native Species Rich Hedgerow</t>
  </si>
  <si>
    <t>Native Hedge - h2NE9</t>
  </si>
  <si>
    <t>Native Hedgerow - Associated with bank or ditch</t>
  </si>
  <si>
    <t>Native Hedge with Standard Trees</t>
  </si>
  <si>
    <t>Native Hedge with Standard Trees - h2NE4</t>
  </si>
  <si>
    <t>Native Hedgerow with trees</t>
  </si>
  <si>
    <t>Native Hedge with Standard Trees - h2NE1</t>
  </si>
  <si>
    <t>Native Species Rich Hedgerow with trees</t>
  </si>
  <si>
    <t>Native Hedge with Standard Trees - h2NE8</t>
  </si>
  <si>
    <t>Native Hedgerow with trees - Associated with bank or ditch</t>
  </si>
  <si>
    <t>Ornamental Hedge</t>
  </si>
  <si>
    <t>Ornamental Hedge - h2NE3</t>
  </si>
  <si>
    <t>Hedge Ornamental Non Native</t>
  </si>
  <si>
    <t>Standard Trees</t>
  </si>
  <si>
    <t>Standard Trees - w1g6NE4</t>
  </si>
  <si>
    <t>Line of Trees - Associated with bank or ditch</t>
  </si>
  <si>
    <t>Standard Trees - w1g6NE2</t>
  </si>
  <si>
    <t>Line of Trees</t>
  </si>
  <si>
    <t>Standard Trees - w1g6NE1</t>
  </si>
  <si>
    <t>Line of Trees (Ecologically Valuable) - with Bank or Ditch</t>
  </si>
  <si>
    <t>Standard Trees - w1g6NE3</t>
  </si>
  <si>
    <t>Line of Trees (Ecologically Valuable)</t>
  </si>
  <si>
    <t>Intertidal Hard Structures</t>
  </si>
  <si>
    <t>INTERTIDAL TBC</t>
  </si>
  <si>
    <t>INTERTIDAL TBC - ART_A1.4</t>
  </si>
  <si>
    <t>low</t>
  </si>
  <si>
    <t>INTERTIDAL TBC - ART_A1</t>
  </si>
  <si>
    <t>INTERTIDAL TBC - ART_A1_IGGI</t>
  </si>
  <si>
    <t>Artificial hard structures with Integrated Greening of Grey Infrastructure (IGGI)</t>
  </si>
  <si>
    <t>INTERTIDAL TBC - ART_A2.7</t>
  </si>
  <si>
    <t>INTERTIDAL TBC - ART_A2.1</t>
  </si>
  <si>
    <t>INTERTIDAL TBC - ART_A2.4</t>
  </si>
  <si>
    <t>INTERTIDAL TBC - ART_A2.3</t>
  </si>
  <si>
    <t>INTERTIDAL TBC - ART_A2.24</t>
  </si>
  <si>
    <t>INTERTIDAL TBC - ART_A2.21</t>
  </si>
  <si>
    <t>INTERTIDAL TBC - ART_A2.6</t>
  </si>
  <si>
    <t>INTERTIDAL TBC - A2.4</t>
  </si>
  <si>
    <t>Littoral mixed sediments</t>
  </si>
  <si>
    <t>INTERTIDAL TBC - A2.24</t>
  </si>
  <si>
    <t>Littoral muddy sand</t>
  </si>
  <si>
    <t>INTERTIDAL TBC - A2.21</t>
  </si>
  <si>
    <t>Reservoirs - 108</t>
  </si>
  <si>
    <t>Wildlfe Pond</t>
  </si>
  <si>
    <t>Wildlfe Pond - r1b</t>
  </si>
  <si>
    <t>Ponds (Non- Priority Habitat)</t>
  </si>
  <si>
    <t>Rivers &amp; Streams</t>
  </si>
  <si>
    <t>Canal</t>
  </si>
  <si>
    <t>Canal - r1eNE1</t>
  </si>
  <si>
    <t>Culvert - rNE1</t>
  </si>
  <si>
    <t>Ditch</t>
  </si>
  <si>
    <t>Ditch - r1eNE2</t>
  </si>
  <si>
    <t>Ruderals</t>
  </si>
  <si>
    <t>Ruderals - 17</t>
  </si>
  <si>
    <t>Scree</t>
  </si>
  <si>
    <t>Scree - s1d</t>
  </si>
  <si>
    <t>Allotments - 910</t>
  </si>
  <si>
    <t>Bareground</t>
  </si>
  <si>
    <t>Bareground - 350</t>
  </si>
  <si>
    <t>Vacant/derelict land/ bareground</t>
  </si>
  <si>
    <t>Biodiverse Roof</t>
  </si>
  <si>
    <t>Biodiverse Roof - 1113</t>
  </si>
  <si>
    <t>Brown roof</t>
  </si>
  <si>
    <t>Bioswale - 1191</t>
  </si>
  <si>
    <t>Cemetery</t>
  </si>
  <si>
    <t>Cemetery - 800</t>
  </si>
  <si>
    <t>Garden</t>
  </si>
  <si>
    <t>Garden - 231</t>
  </si>
  <si>
    <t>Garden - 232</t>
  </si>
  <si>
    <t>Un-vegetated garden</t>
  </si>
  <si>
    <t>Green Roof</t>
  </si>
  <si>
    <t>Green Roof - 1111</t>
  </si>
  <si>
    <t>Extensive green roof</t>
  </si>
  <si>
    <t>Green Roof - Sedum</t>
  </si>
  <si>
    <t>Green Roof - Sedum - 1112</t>
  </si>
  <si>
    <t>Green Wall</t>
  </si>
  <si>
    <t>Green Wall - 1122</t>
  </si>
  <si>
    <t>Green Wall - 1121</t>
  </si>
  <si>
    <t>Impermeable Hardscape</t>
  </si>
  <si>
    <t>Impermeable Hardscape - u1b</t>
  </si>
  <si>
    <t>Ornamental Pond</t>
  </si>
  <si>
    <t>Ornamental Pond - 362</t>
  </si>
  <si>
    <t>Ornamental Shrub Planting</t>
  </si>
  <si>
    <t>Ornamental Shrub Planting - 1160</t>
  </si>
  <si>
    <t>Permeable Hardscape</t>
  </si>
  <si>
    <t>Permeable Hardscape - u1c</t>
  </si>
  <si>
    <t>Planters</t>
  </si>
  <si>
    <t>Planters - 1140</t>
  </si>
  <si>
    <t>Quarry</t>
  </si>
  <si>
    <t>Quarry - 1030</t>
  </si>
  <si>
    <t>Sand pit quarry or open cast mine</t>
  </si>
  <si>
    <t>Standard Tree</t>
  </si>
  <si>
    <t>Standard Tree - 1170</t>
  </si>
  <si>
    <t>Urban Tree</t>
  </si>
  <si>
    <t>SUDS</t>
  </si>
  <si>
    <t>SUDS - 1192</t>
  </si>
  <si>
    <t>SUDS - 1119</t>
  </si>
  <si>
    <t>Sustainable urban drainage feature</t>
  </si>
  <si>
    <t>Wall</t>
  </si>
  <si>
    <t>Wall - u1e</t>
  </si>
  <si>
    <t>Conifer Woodland</t>
  </si>
  <si>
    <t>Conifer Woodland - w2c</t>
  </si>
  <si>
    <t>Conifer Woodland - w2b</t>
  </si>
  <si>
    <t>Other Scot's Pine woodland</t>
  </si>
  <si>
    <t>Native Broadleaved Woodland</t>
  </si>
  <si>
    <t>Native Broadleaved Woodland - w1g</t>
  </si>
  <si>
    <t>Native Mixed Woodland</t>
  </si>
  <si>
    <t>Native Mixed Woodland - w1h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</si>
</sst>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dd&quot;, &quot;mmmm&quot; &quot;dd&quot;, &quot;yyyy"/>
    <numFmt numFmtId="165" formatCode="0.0000"/>
    <numFmt numFmtId="166" formatCode="0.000"/>
    <numFmt numFmtId="167" formatCode="&quot; &quot;[$£-809]* #,##0&quot; &quot;;&quot;-&quot;[$£-809]* #,##0&quot; &quot;;&quot; &quot;[$£-809]* &quot;-&quot;??&quot; &quot;"/>
  </numFmts>
  <fonts count="43">
    <font>
      <sz val="11"/>
      <color indexed="8"/>
      <name val="Calibri"/>
    </font>
    <font>
      <sz val="12"/>
      <color indexed="8"/>
      <name val="Calibri"/>
    </font>
    <font>
      <sz val="14"/>
      <color indexed="8"/>
      <name val="Calibri"/>
    </font>
    <font>
      <u/>
      <sz val="12"/>
      <color indexed="11"/>
      <name val="Calibri"/>
    </font>
    <font>
      <b/>
      <sz val="11"/>
      <color indexed="14"/>
      <name val="Calibri"/>
    </font>
    <font>
      <sz val="11"/>
      <color indexed="12"/>
      <name val="Calibri"/>
    </font>
    <font>
      <b/>
      <sz val="24"/>
      <color indexed="8"/>
      <name val="Calibri"/>
    </font>
    <font>
      <b/>
      <sz val="20"/>
      <color indexed="8"/>
      <name val="Calibri"/>
    </font>
    <font>
      <b/>
      <sz val="11"/>
      <color indexed="8"/>
      <name val="Calibri"/>
    </font>
    <font>
      <b/>
      <sz val="14"/>
      <color indexed="8"/>
      <name val="Calibri"/>
    </font>
    <font>
      <b/>
      <sz val="16"/>
      <color indexed="8"/>
      <name val="Calibri"/>
    </font>
    <font>
      <b/>
      <sz val="12"/>
      <color indexed="8"/>
      <name val="Calibri"/>
    </font>
    <font>
      <sz val="12"/>
      <color indexed="15"/>
      <name val="Calibri"/>
    </font>
    <font>
      <b/>
      <sz val="14"/>
      <color indexed="15"/>
      <name val="Calibri"/>
    </font>
    <font>
      <b/>
      <u/>
      <sz val="16"/>
      <color indexed="8"/>
      <name val="Calibri"/>
    </font>
    <font>
      <b/>
      <i/>
      <sz val="14"/>
      <color indexed="15"/>
      <name val="Calibri"/>
    </font>
    <font>
      <b/>
      <u/>
      <sz val="14"/>
      <color indexed="8"/>
      <name val="Calibri"/>
    </font>
    <font>
      <b/>
      <sz val="28"/>
      <color indexed="8"/>
      <name val="Calibri"/>
    </font>
    <font>
      <sz val="11"/>
      <color indexed="26"/>
      <name val="Calibri"/>
    </font>
    <font>
      <b/>
      <vertAlign val="superscript"/>
      <sz val="14"/>
      <color indexed="15"/>
      <name val="Calibri"/>
    </font>
    <font>
      <sz val="14"/>
      <color indexed="26"/>
      <name val="Calibri"/>
    </font>
    <font>
      <u/>
      <sz val="11"/>
      <color indexed="8"/>
      <name val="Calibri"/>
    </font>
    <font>
      <b/>
      <sz val="12"/>
      <color indexed="15"/>
      <name val="Calibri"/>
    </font>
    <font>
      <b/>
      <sz val="22"/>
      <color indexed="8"/>
      <name val="Calibri"/>
    </font>
    <font>
      <sz val="11"/>
      <color indexed="14"/>
      <name val="Calibri"/>
    </font>
    <font>
      <sz val="12"/>
      <color indexed="14"/>
      <name val="Calibri"/>
    </font>
    <font>
      <b/>
      <vertAlign val="superscript"/>
      <sz val="12"/>
      <color indexed="15"/>
      <name val="Calibri"/>
    </font>
    <font>
      <b/>
      <sz val="11"/>
      <color indexed="15"/>
      <name val="Calibri"/>
    </font>
    <font>
      <sz val="11"/>
      <color indexed="37"/>
      <name val="Calibri"/>
    </font>
    <font>
      <sz val="11"/>
      <color indexed="39"/>
      <name val="Calibri"/>
    </font>
    <font>
      <sz val="11"/>
      <color indexed="8"/>
      <name val="Abadi Extra Light"/>
    </font>
    <font>
      <sz val="12"/>
      <color indexed="8"/>
      <name val="Segoe UI Symbol"/>
    </font>
    <font>
      <b/>
      <sz val="10"/>
      <color indexed="15"/>
      <name val="Calibri"/>
    </font>
    <font>
      <b/>
      <sz val="11"/>
      <color indexed="12"/>
      <name val="Calibri"/>
    </font>
    <font>
      <sz val="11"/>
      <color indexed="15"/>
      <name val="Calibri"/>
    </font>
    <font>
      <b/>
      <sz val="14"/>
      <color indexed="33"/>
      <name val="Calibri"/>
    </font>
    <font>
      <sz val="12"/>
      <color indexed="12"/>
      <name val="Calibri"/>
    </font>
    <font>
      <b/>
      <sz val="14"/>
      <color indexed="45"/>
      <name val="Calibri"/>
    </font>
    <font>
      <i/>
      <sz val="14"/>
      <color indexed="15"/>
      <name val="Calibri"/>
    </font>
    <font>
      <sz val="10"/>
      <color indexed="8"/>
      <name val="Arial"/>
    </font>
    <font>
      <b/>
      <sz val="10"/>
      <color indexed="15"/>
      <name val="Arial"/>
    </font>
    <font>
      <b/>
      <sz val="22"/>
      <color indexed="15"/>
      <name val="Calibri"/>
    </font>
    <font>
      <sz val="11"/>
      <color indexed="55"/>
      <name val="Calibri"/>
    </font>
  </fonts>
  <fills count="36">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8"/>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
      <patternFill patternType="solid">
        <fgColor indexed="24"/>
        <bgColor auto="1"/>
      </patternFill>
    </fill>
    <fill>
      <patternFill patternType="solid">
        <fgColor indexed="27"/>
        <bgColor auto="1"/>
      </patternFill>
    </fill>
    <fill>
      <patternFill patternType="solid">
        <fgColor indexed="28"/>
        <bgColor auto="1"/>
      </patternFill>
    </fill>
    <fill>
      <patternFill patternType="solid">
        <fgColor indexed="29"/>
        <bgColor auto="1"/>
      </patternFill>
    </fill>
    <fill>
      <patternFill patternType="solid">
        <fgColor indexed="30"/>
        <bgColor auto="1"/>
      </patternFill>
    </fill>
    <fill>
      <patternFill patternType="solid">
        <fgColor indexed="32"/>
        <bgColor auto="1"/>
      </patternFill>
    </fill>
    <fill>
      <patternFill patternType="solid">
        <fgColor indexed="34"/>
        <bgColor auto="1"/>
      </patternFill>
    </fill>
    <fill>
      <patternFill patternType="solid">
        <fgColor indexed="35"/>
        <bgColor auto="1"/>
      </patternFill>
    </fill>
    <fill>
      <patternFill patternType="solid">
        <fgColor indexed="38"/>
        <bgColor auto="1"/>
      </patternFill>
    </fill>
    <fill>
      <patternFill patternType="solid">
        <fgColor indexed="40"/>
        <bgColor auto="1"/>
      </patternFill>
    </fill>
    <fill>
      <patternFill patternType="solid">
        <fgColor indexed="41"/>
        <bgColor auto="1"/>
      </patternFill>
    </fill>
    <fill>
      <patternFill patternType="solid">
        <fgColor indexed="42"/>
        <bgColor auto="1"/>
      </patternFill>
    </fill>
    <fill>
      <patternFill patternType="solid">
        <fgColor indexed="43"/>
        <bgColor auto="1"/>
      </patternFill>
    </fill>
    <fill>
      <patternFill patternType="solid">
        <fgColor indexed="33"/>
        <bgColor auto="1"/>
      </patternFill>
    </fill>
    <fill>
      <patternFill patternType="solid">
        <fgColor indexed="45"/>
        <bgColor auto="1"/>
      </patternFill>
    </fill>
    <fill>
      <patternFill patternType="solid">
        <fgColor indexed="46"/>
        <bgColor auto="1"/>
      </patternFill>
    </fill>
    <fill>
      <patternFill patternType="solid">
        <fgColor indexed="50"/>
        <bgColor auto="1"/>
      </patternFill>
    </fill>
    <fill>
      <patternFill patternType="solid">
        <fgColor indexed="51"/>
        <bgColor auto="1"/>
      </patternFill>
    </fill>
    <fill>
      <patternFill patternType="solid">
        <fgColor indexed="52"/>
        <bgColor auto="1"/>
      </patternFill>
    </fill>
    <fill>
      <patternFill patternType="solid">
        <fgColor indexed="36"/>
        <bgColor auto="1"/>
      </patternFill>
    </fill>
    <fill>
      <patternFill patternType="solid">
        <fgColor indexed="53"/>
        <bgColor auto="1"/>
      </patternFill>
    </fill>
    <fill>
      <patternFill patternType="solid">
        <fgColor indexed="54"/>
        <bgColor auto="1"/>
      </patternFill>
    </fill>
  </fills>
  <borders count="135">
    <border>
      <left/>
      <right/>
      <top/>
      <bottom/>
      <diagonal/>
    </border>
    <border>
      <left style="thin">
        <color indexed="13"/>
      </left>
      <right/>
      <top style="thin">
        <color indexed="13"/>
      </top>
      <bottom/>
      <diagonal/>
    </border>
    <border>
      <left/>
      <right/>
      <top style="thin">
        <color indexed="13"/>
      </top>
      <bottom/>
      <diagonal/>
    </border>
    <border>
      <left style="thin">
        <color indexed="13"/>
      </left>
      <right/>
      <top/>
      <bottom/>
      <diagonal/>
    </border>
    <border>
      <left/>
      <right/>
      <top/>
      <bottom/>
      <diagonal/>
    </border>
    <border>
      <left/>
      <right/>
      <top/>
      <bottom style="medium">
        <color indexed="8"/>
      </bottom>
      <diagonal/>
    </border>
    <border>
      <left style="thin">
        <color indexed="13"/>
      </left>
      <right style="medium">
        <color indexed="8"/>
      </right>
      <top/>
      <bottom/>
      <diagonal/>
    </border>
    <border>
      <left style="medium">
        <color indexed="8"/>
      </left>
      <right style="thin">
        <color indexed="13"/>
      </right>
      <top style="medium">
        <color indexed="8"/>
      </top>
      <bottom style="thin">
        <color indexed="13"/>
      </bottom>
      <diagonal/>
    </border>
    <border>
      <left style="thin">
        <color indexed="13"/>
      </left>
      <right style="thin">
        <color indexed="8"/>
      </right>
      <top style="medium">
        <color indexed="8"/>
      </top>
      <bottom style="thin">
        <color indexed="13"/>
      </bottom>
      <diagonal/>
    </border>
    <border>
      <left style="thin">
        <color indexed="8"/>
      </left>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top/>
      <bottom/>
      <diagonal/>
    </border>
    <border>
      <left style="medium">
        <color indexed="8"/>
      </left>
      <right style="thin">
        <color indexed="13"/>
      </right>
      <top style="thin">
        <color indexed="13"/>
      </top>
      <bottom style="thin">
        <color indexed="8"/>
      </bottom>
      <diagonal/>
    </border>
    <border>
      <left style="thin">
        <color indexed="13"/>
      </left>
      <right style="thin">
        <color indexed="8"/>
      </right>
      <top style="thin">
        <color indexed="13"/>
      </top>
      <bottom style="thin">
        <color indexed="8"/>
      </bottom>
      <diagonal/>
    </border>
    <border>
      <left style="thin">
        <color indexed="8"/>
      </left>
      <right/>
      <top/>
      <bottom style="thin">
        <color indexed="8"/>
      </bottom>
      <diagonal/>
    </border>
    <border>
      <left/>
      <right/>
      <top/>
      <bottom style="thin">
        <color indexed="8"/>
      </bottom>
      <diagonal/>
    </border>
    <border>
      <left/>
      <right style="medium">
        <color indexed="8"/>
      </right>
      <top/>
      <bottom style="thin">
        <color indexed="8"/>
      </bottom>
      <diagonal/>
    </border>
    <border>
      <left style="medium">
        <color indexed="8"/>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medium">
        <color indexed="8"/>
      </right>
      <top style="thin">
        <color indexed="8"/>
      </top>
      <bottom/>
      <diagonal/>
    </border>
    <border>
      <left style="medium">
        <color indexed="8"/>
      </left>
      <right/>
      <top/>
      <bottom style="thin">
        <color indexed="8"/>
      </bottom>
      <diagonal/>
    </border>
    <border>
      <left/>
      <right style="thin">
        <color indexed="8"/>
      </right>
      <top/>
      <bottom style="thin">
        <color indexed="8"/>
      </bottom>
      <diagonal/>
    </border>
    <border>
      <left style="medium">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13"/>
      </left>
      <right style="thin">
        <color indexed="13"/>
      </right>
      <top/>
      <bottom style="thin">
        <color indexed="13"/>
      </bottom>
      <diagonal/>
    </border>
    <border>
      <left style="thin">
        <color indexed="13"/>
      </left>
      <right style="thin">
        <color indexed="13"/>
      </right>
      <top style="thin">
        <color indexed="13"/>
      </top>
      <bottom style="thin">
        <color indexed="13"/>
      </bottom>
      <diagonal/>
    </border>
    <border>
      <left/>
      <right/>
      <top style="thin">
        <color indexed="13"/>
      </top>
      <bottom style="medium">
        <color indexed="8"/>
      </bottom>
      <diagonal/>
    </border>
    <border>
      <left/>
      <right style="thin">
        <color indexed="13"/>
      </right>
      <top style="thin">
        <color indexed="13"/>
      </top>
      <bottom/>
      <diagonal/>
    </border>
    <border>
      <left style="medium">
        <color indexed="8"/>
      </left>
      <right/>
      <top style="medium">
        <color indexed="8"/>
      </top>
      <bottom style="medium">
        <color indexed="8"/>
      </bottom>
      <diagonal/>
    </border>
    <border>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right style="thin">
        <color indexed="13"/>
      </right>
      <top/>
      <bottom/>
      <diagonal/>
    </border>
    <border>
      <left style="medium">
        <color indexed="8"/>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top style="thin">
        <color indexed="8"/>
      </top>
      <bottom style="medium">
        <color indexed="8"/>
      </bottom>
      <diagonal/>
    </border>
    <border>
      <left/>
      <right style="medium">
        <color indexed="8"/>
      </right>
      <top style="thin">
        <color indexed="8"/>
      </top>
      <bottom style="medium">
        <color indexed="8"/>
      </bottom>
      <diagonal/>
    </border>
    <border>
      <left style="medium">
        <color indexed="8"/>
      </left>
      <right style="medium">
        <color indexed="8"/>
      </right>
      <top style="thin">
        <color indexed="8"/>
      </top>
      <bottom style="medium">
        <color indexed="8"/>
      </bottom>
      <diagonal/>
    </border>
    <border>
      <left/>
      <right/>
      <top style="medium">
        <color indexed="8"/>
      </top>
      <bottom style="medium">
        <color indexed="8"/>
      </bottom>
      <diagonal/>
    </border>
    <border>
      <left style="medium">
        <color indexed="8"/>
      </left>
      <right style="medium">
        <color indexed="8"/>
      </right>
      <top style="medium">
        <color indexed="8"/>
      </top>
      <bottom/>
      <diagonal/>
    </border>
    <border>
      <left style="medium">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medium">
        <color indexed="8"/>
      </right>
      <top/>
      <bottom/>
      <diagonal/>
    </border>
    <border>
      <left style="medium">
        <color indexed="8"/>
      </left>
      <right style="medium">
        <color indexed="8"/>
      </right>
      <top/>
      <bottom style="medium">
        <color indexed="8"/>
      </bottom>
      <diagonal/>
    </border>
    <border>
      <left style="thin">
        <color indexed="13"/>
      </left>
      <right style="thin">
        <color indexed="13"/>
      </right>
      <top/>
      <bottom/>
      <diagonal/>
    </border>
    <border>
      <left style="thin">
        <color indexed="8"/>
      </left>
      <right style="thin">
        <color indexed="8"/>
      </right>
      <top style="medium">
        <color indexed="8"/>
      </top>
      <bottom style="thin">
        <color indexed="8"/>
      </bottom>
      <diagonal/>
    </border>
    <border>
      <left style="thin">
        <color indexed="8"/>
      </left>
      <right style="thin">
        <color indexed="13"/>
      </right>
      <top style="thin">
        <color indexed="8"/>
      </top>
      <bottom style="thin">
        <color indexed="8"/>
      </bottom>
      <diagonal/>
    </border>
    <border>
      <left style="thin">
        <color indexed="13"/>
      </left>
      <right style="medium">
        <color indexed="8"/>
      </right>
      <top style="thin">
        <color indexed="8"/>
      </top>
      <bottom style="thin">
        <color indexed="8"/>
      </bottom>
      <diagonal/>
    </border>
    <border>
      <left style="thin">
        <color indexed="8"/>
      </left>
      <right style="thin">
        <color indexed="13"/>
      </right>
      <top style="thin">
        <color indexed="8"/>
      </top>
      <bottom style="medium">
        <color indexed="8"/>
      </bottom>
      <diagonal/>
    </border>
    <border>
      <left style="thin">
        <color indexed="13"/>
      </left>
      <right style="medium">
        <color indexed="8"/>
      </right>
      <top style="thin">
        <color indexed="8"/>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13"/>
      </left>
      <right style="thin">
        <color indexed="13"/>
      </right>
      <top style="thin">
        <color indexed="13"/>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right style="medium">
        <color indexed="8"/>
      </right>
      <top style="thin">
        <color indexed="13"/>
      </top>
      <bottom/>
      <diagonal/>
    </border>
    <border>
      <left style="medium">
        <color indexed="8"/>
      </left>
      <right/>
      <top style="thin">
        <color indexed="13"/>
      </top>
      <bottom/>
      <diagonal/>
    </border>
    <border>
      <left style="thin">
        <color indexed="13"/>
      </left>
      <right style="thin">
        <color indexed="13"/>
      </right>
      <top style="medium">
        <color indexed="8"/>
      </top>
      <bottom style="thin">
        <color indexed="13"/>
      </bottom>
      <diagonal/>
    </border>
    <border>
      <left style="thin">
        <color indexed="13"/>
      </left>
      <right style="medium">
        <color indexed="8"/>
      </right>
      <top style="medium">
        <color indexed="8"/>
      </top>
      <bottom style="thin">
        <color indexed="13"/>
      </bottom>
      <diagonal/>
    </border>
    <border>
      <left/>
      <right style="medium">
        <color indexed="8"/>
      </right>
      <top/>
      <bottom/>
      <diagonal/>
    </border>
    <border>
      <left style="medium">
        <color indexed="8"/>
      </left>
      <right style="thin">
        <color indexed="13"/>
      </right>
      <top style="thin">
        <color indexed="13"/>
      </top>
      <bottom style="thin">
        <color indexed="13"/>
      </bottom>
      <diagonal/>
    </border>
    <border>
      <left style="thin">
        <color indexed="13"/>
      </left>
      <right style="medium">
        <color indexed="8"/>
      </right>
      <top style="thin">
        <color indexed="13"/>
      </top>
      <bottom style="thin">
        <color indexed="13"/>
      </bottom>
      <diagonal/>
    </border>
    <border>
      <left style="medium">
        <color indexed="8"/>
      </left>
      <right style="thin">
        <color indexed="13"/>
      </right>
      <top style="thin">
        <color indexed="13"/>
      </top>
      <bottom style="medium">
        <color indexed="8"/>
      </bottom>
      <diagonal/>
    </border>
    <border>
      <left style="thin">
        <color indexed="13"/>
      </left>
      <right style="thin">
        <color indexed="13"/>
      </right>
      <top style="thin">
        <color indexed="13"/>
      </top>
      <bottom style="medium">
        <color indexed="8"/>
      </bottom>
      <diagonal/>
    </border>
    <border>
      <left style="thin">
        <color indexed="13"/>
      </left>
      <right style="medium">
        <color indexed="8"/>
      </right>
      <top style="thin">
        <color indexed="13"/>
      </top>
      <bottom style="medium">
        <color indexed="8"/>
      </bottom>
      <diagonal/>
    </border>
    <border>
      <left style="medium">
        <color indexed="8"/>
      </left>
      <right/>
      <top style="medium">
        <color indexed="8"/>
      </top>
      <bottom/>
      <diagonal/>
    </border>
    <border>
      <left style="medium">
        <color indexed="8"/>
      </left>
      <right/>
      <top/>
      <bottom style="medium">
        <color indexed="8"/>
      </bottom>
      <diagonal/>
    </border>
    <border>
      <left/>
      <right style="medium">
        <color indexed="8"/>
      </right>
      <top/>
      <bottom style="medium">
        <color indexed="8"/>
      </bottom>
      <diagonal/>
    </border>
    <border>
      <left style="medium">
        <color indexed="8"/>
      </left>
      <right style="thin">
        <color indexed="13"/>
      </right>
      <top style="medium">
        <color indexed="8"/>
      </top>
      <bottom style="thin">
        <color indexed="8"/>
      </bottom>
      <diagonal/>
    </border>
    <border>
      <left style="thin">
        <color indexed="13"/>
      </left>
      <right style="thin">
        <color indexed="13"/>
      </right>
      <top style="medium">
        <color indexed="8"/>
      </top>
      <bottom style="thin">
        <color indexed="8"/>
      </bottom>
      <diagonal/>
    </border>
    <border>
      <left style="thin">
        <color indexed="13"/>
      </left>
      <right style="medium">
        <color indexed="8"/>
      </right>
      <top style="medium">
        <color indexed="8"/>
      </top>
      <bottom style="thin">
        <color indexed="8"/>
      </bottom>
      <diagonal/>
    </border>
    <border>
      <left style="medium">
        <color indexed="8"/>
      </left>
      <right style="thin">
        <color indexed="13"/>
      </right>
      <top style="thin">
        <color indexed="8"/>
      </top>
      <bottom style="thin">
        <color indexed="8"/>
      </bottom>
      <diagonal/>
    </border>
    <border>
      <left style="thin">
        <color indexed="13"/>
      </left>
      <right style="thin">
        <color indexed="13"/>
      </right>
      <top style="thin">
        <color indexed="8"/>
      </top>
      <bottom style="thin">
        <color indexed="8"/>
      </bottom>
      <diagonal/>
    </border>
    <border>
      <left style="medium">
        <color indexed="8"/>
      </left>
      <right style="thin">
        <color indexed="13"/>
      </right>
      <top style="thin">
        <color indexed="8"/>
      </top>
      <bottom style="medium">
        <color indexed="8"/>
      </bottom>
      <diagonal/>
    </border>
    <border>
      <left style="thin">
        <color indexed="13"/>
      </left>
      <right style="thin">
        <color indexed="13"/>
      </right>
      <top style="thin">
        <color indexed="8"/>
      </top>
      <bottom style="medium">
        <color indexed="8"/>
      </bottom>
      <diagonal/>
    </border>
    <border>
      <left style="thin">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thin">
        <color indexed="8"/>
      </left>
      <right/>
      <top style="thin">
        <color indexed="8"/>
      </top>
      <bottom style="medium">
        <color indexed="8"/>
      </bottom>
      <diagonal/>
    </border>
    <border>
      <left style="medium">
        <color indexed="8"/>
      </left>
      <right style="thin">
        <color indexed="13"/>
      </right>
      <top style="medium">
        <color indexed="8"/>
      </top>
      <bottom style="medium">
        <color indexed="8"/>
      </bottom>
      <diagonal/>
    </border>
    <border>
      <left style="thin">
        <color indexed="13"/>
      </left>
      <right style="thin">
        <color indexed="13"/>
      </right>
      <top style="medium">
        <color indexed="8"/>
      </top>
      <bottom style="medium">
        <color indexed="8"/>
      </bottom>
      <diagonal/>
    </border>
    <border>
      <left style="thin">
        <color indexed="13"/>
      </left>
      <right style="medium">
        <color indexed="8"/>
      </right>
      <top style="medium">
        <color indexed="8"/>
      </top>
      <bottom style="medium">
        <color indexed="8"/>
      </bottom>
      <diagonal/>
    </border>
    <border>
      <left/>
      <right style="thin">
        <color indexed="8"/>
      </right>
      <top/>
      <bottom/>
      <diagonal/>
    </border>
    <border>
      <left style="thin">
        <color indexed="8"/>
      </left>
      <right/>
      <top/>
      <bottom/>
      <diagonal/>
    </border>
    <border>
      <left/>
      <right/>
      <top style="thin">
        <color indexed="8"/>
      </top>
      <bottom style="medium">
        <color indexed="8"/>
      </bottom>
      <diagonal/>
    </border>
    <border>
      <left style="medium">
        <color indexed="8"/>
      </left>
      <right style="medium">
        <color indexed="8"/>
      </right>
      <top/>
      <bottom style="thin">
        <color indexed="8"/>
      </bottom>
      <diagonal/>
    </border>
    <border>
      <left style="medium">
        <color indexed="8"/>
      </left>
      <right style="thin">
        <color indexed="8"/>
      </right>
      <top/>
      <bottom style="medium">
        <color indexed="8"/>
      </bottom>
      <diagonal/>
    </border>
    <border>
      <left/>
      <right style="thin">
        <color indexed="8"/>
      </right>
      <top style="medium">
        <color indexed="8"/>
      </top>
      <bottom/>
      <diagonal/>
    </border>
    <border>
      <left/>
      <right/>
      <top style="medium">
        <color indexed="8"/>
      </top>
      <bottom style="thin">
        <color indexed="8"/>
      </bottom>
      <diagonal/>
    </border>
    <border>
      <left style="thin">
        <color indexed="8"/>
      </left>
      <right/>
      <top/>
      <bottom style="medium">
        <color indexed="8"/>
      </bottom>
      <diagonal/>
    </border>
    <border>
      <left/>
      <right style="thin">
        <color indexed="8"/>
      </right>
      <top/>
      <bottom style="medium">
        <color indexed="8"/>
      </bottom>
      <diagonal/>
    </border>
    <border>
      <left/>
      <right style="thin">
        <color indexed="8"/>
      </right>
      <top style="thin">
        <color indexed="8"/>
      </top>
      <bottom style="medium">
        <color indexed="8"/>
      </bottom>
      <diagonal/>
    </border>
    <border>
      <left style="thin">
        <color indexed="8"/>
      </left>
      <right style="thin">
        <color indexed="13"/>
      </right>
      <top style="medium">
        <color indexed="8"/>
      </top>
      <bottom style="thin">
        <color indexed="8"/>
      </bottom>
      <diagonal/>
    </border>
    <border>
      <left style="thin">
        <color indexed="13"/>
      </left>
      <right style="thin">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thin">
        <color indexed="13"/>
      </left>
      <right style="thin">
        <color indexed="8"/>
      </right>
      <top style="thin">
        <color indexed="8"/>
      </top>
      <bottom style="thin">
        <color indexed="8"/>
      </bottom>
      <diagonal/>
    </border>
    <border>
      <left/>
      <right style="thin">
        <color indexed="13"/>
      </right>
      <top/>
      <bottom style="thin">
        <color indexed="8"/>
      </bottom>
      <diagonal/>
    </border>
    <border>
      <left/>
      <right style="thin">
        <color indexed="13"/>
      </right>
      <top style="thin">
        <color indexed="8"/>
      </top>
      <bottom/>
      <diagonal/>
    </border>
    <border>
      <left style="thin">
        <color indexed="8"/>
      </left>
      <right style="thin">
        <color indexed="13"/>
      </right>
      <top style="medium">
        <color indexed="8"/>
      </top>
      <bottom style="medium">
        <color indexed="8"/>
      </bottom>
      <diagonal/>
    </border>
    <border>
      <left style="medium">
        <color indexed="8"/>
      </left>
      <right style="thin">
        <color indexed="8"/>
      </right>
      <top/>
      <bottom/>
      <diagonal/>
    </border>
    <border>
      <left style="thin">
        <color indexed="8"/>
      </left>
      <right style="medium">
        <color indexed="8"/>
      </right>
      <top/>
      <bottom/>
      <diagonal/>
    </border>
    <border>
      <left style="thin">
        <color indexed="8"/>
      </left>
      <right style="medium">
        <color indexed="8"/>
      </right>
      <top/>
      <bottom style="medium">
        <color indexed="8"/>
      </bottom>
      <diagonal/>
    </border>
    <border>
      <left style="thin">
        <color indexed="8"/>
      </left>
      <right style="thin">
        <color indexed="8"/>
      </right>
      <top/>
      <bottom/>
      <diagonal/>
    </border>
    <border>
      <left style="thin">
        <color indexed="13"/>
      </left>
      <right style="medium">
        <color indexed="8"/>
      </right>
      <top style="thin">
        <color indexed="13"/>
      </top>
      <bottom/>
      <diagonal/>
    </border>
    <border>
      <left/>
      <right/>
      <top style="thin">
        <color indexed="13"/>
      </top>
      <bottom style="thin">
        <color indexed="8"/>
      </bottom>
      <diagonal/>
    </border>
    <border>
      <left style="thin">
        <color indexed="13"/>
      </left>
      <right style="thin">
        <color indexed="8"/>
      </right>
      <top/>
      <bottom/>
      <diagonal/>
    </border>
    <border>
      <left style="thin">
        <color indexed="8"/>
      </left>
      <right style="thin">
        <color indexed="13"/>
      </right>
      <top style="thin">
        <color indexed="8"/>
      </top>
      <bottom/>
      <diagonal/>
    </border>
    <border>
      <left style="thin">
        <color indexed="13"/>
      </left>
      <right style="thin">
        <color indexed="13"/>
      </right>
      <top style="thin">
        <color indexed="8"/>
      </top>
      <bottom/>
      <diagonal/>
    </border>
    <border>
      <left style="thin">
        <color indexed="13"/>
      </left>
      <right style="thin">
        <color indexed="8"/>
      </right>
      <top style="thin">
        <color indexed="8"/>
      </top>
      <bottom/>
      <diagonal/>
    </border>
    <border>
      <left style="thin">
        <color indexed="8"/>
      </left>
      <right style="thin">
        <color indexed="8"/>
      </right>
      <top style="thin">
        <color indexed="13"/>
      </top>
      <bottom/>
      <diagonal/>
    </border>
    <border>
      <left style="thin">
        <color indexed="8"/>
      </left>
      <right style="thin">
        <color indexed="8"/>
      </right>
      <top style="thin">
        <color indexed="13"/>
      </top>
      <bottom style="thin">
        <color indexed="13"/>
      </bottom>
      <diagonal/>
    </border>
    <border>
      <left style="medium">
        <color indexed="8"/>
      </left>
      <right style="medium">
        <color indexed="8"/>
      </right>
      <top style="thin">
        <color indexed="13"/>
      </top>
      <bottom style="thin">
        <color indexed="13"/>
      </bottom>
      <diagonal/>
    </border>
    <border>
      <left style="thin">
        <color indexed="13"/>
      </left>
      <right/>
      <top style="thin">
        <color indexed="8"/>
      </top>
      <bottom/>
      <diagonal/>
    </border>
    <border>
      <left/>
      <right/>
      <top style="thin">
        <color indexed="13"/>
      </top>
      <bottom style="thin">
        <color indexed="13"/>
      </bottom>
      <diagonal/>
    </border>
    <border>
      <left style="thin">
        <color indexed="13"/>
      </left>
      <right/>
      <top/>
      <bottom style="thin">
        <color indexed="8"/>
      </bottom>
      <diagonal/>
    </border>
    <border>
      <left/>
      <right style="thin">
        <color indexed="13"/>
      </right>
      <top/>
      <bottom style="medium">
        <color indexed="8"/>
      </bottom>
      <diagonal/>
    </border>
    <border>
      <left/>
      <right style="medium">
        <color indexed="8"/>
      </right>
      <top/>
      <bottom style="thin">
        <color indexed="13"/>
      </bottom>
      <diagonal/>
    </border>
  </borders>
  <cellStyleXfs count="1">
    <xf numFmtId="0" fontId="0" fillId="0" borderId="0" applyNumberFormat="0" applyFill="0" applyBorder="0" applyProtection="0"/>
  </cellStyleXfs>
  <cellXfs count="1129">
    <xf numFmtId="0" fontId="0" fillId="0" borderId="0" xfId="0"/>
    <xf numFmtId="0" fontId="2" fillId="0"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3" fillId="3" borderId="0" xfId="0" applyFont="1" applyFill="1" applyAlignment="1">
      <alignment horizontal="left"/>
    </xf>
    <xf numFmtId="0" fontId="0" fillId="0" borderId="0" xfId="0" applyNumberFormat="1"/>
    <xf numFmtId="0" fontId="0" fillId="4" borderId="1" xfId="0" applyFill="1" applyBorder="1"/>
    <xf numFmtId="0" fontId="0" fillId="4" borderId="2" xfId="0" applyFill="1" applyBorder="1"/>
    <xf numFmtId="0" fontId="0" fillId="4" borderId="3" xfId="0" applyFill="1" applyBorder="1"/>
    <xf numFmtId="0" fontId="0" fillId="4" borderId="4" xfId="0" applyFill="1" applyBorder="1"/>
    <xf numFmtId="49" fontId="5" fillId="4" borderId="3" xfId="0" applyNumberFormat="1" applyFont="1" applyFill="1" applyBorder="1"/>
    <xf numFmtId="0" fontId="9" fillId="4" borderId="4" xfId="0" applyFont="1" applyFill="1" applyBorder="1" applyAlignment="1">
      <alignment horizontal="left" vertical="center"/>
    </xf>
    <xf numFmtId="0" fontId="0" fillId="4" borderId="5" xfId="0" applyFill="1" applyBorder="1"/>
    <xf numFmtId="0" fontId="0" fillId="4" borderId="6" xfId="0" applyFill="1" applyBorder="1"/>
    <xf numFmtId="0" fontId="0" fillId="4" borderId="12" xfId="0" applyFill="1" applyBorder="1"/>
    <xf numFmtId="0" fontId="0" fillId="9" borderId="25" xfId="0" applyFill="1" applyBorder="1" applyAlignment="1">
      <alignment horizontal="center"/>
    </xf>
    <xf numFmtId="0" fontId="0" fillId="9" borderId="26" xfId="0" applyFill="1" applyBorder="1" applyAlignment="1">
      <alignment horizontal="center"/>
    </xf>
    <xf numFmtId="0" fontId="0" fillId="10" borderId="25" xfId="0" applyFill="1" applyBorder="1" applyAlignment="1">
      <alignment horizontal="center"/>
    </xf>
    <xf numFmtId="0" fontId="0" fillId="10" borderId="26" xfId="0" applyFill="1" applyBorder="1" applyAlignment="1">
      <alignment horizontal="center"/>
    </xf>
    <xf numFmtId="0" fontId="0" fillId="4" borderId="10" xfId="0" applyFill="1" applyBorder="1"/>
    <xf numFmtId="0" fontId="0" fillId="0" borderId="36" xfId="0" applyBorder="1"/>
    <xf numFmtId="0" fontId="0" fillId="0" borderId="37" xfId="0" applyBorder="1"/>
    <xf numFmtId="0" fontId="0" fillId="4" borderId="38" xfId="0" applyFill="1" applyBorder="1"/>
    <xf numFmtId="0" fontId="0" fillId="4" borderId="39" xfId="0" applyFill="1" applyBorder="1"/>
    <xf numFmtId="49" fontId="13" fillId="10" borderId="42" xfId="0" applyNumberFormat="1" applyFont="1" applyFill="1" applyBorder="1" applyAlignment="1">
      <alignment horizontal="center" vertical="center"/>
    </xf>
    <xf numFmtId="0" fontId="9" fillId="4" borderId="12" xfId="0" applyFont="1" applyFill="1" applyBorder="1" applyAlignment="1">
      <alignment vertical="center"/>
    </xf>
    <xf numFmtId="0" fontId="0" fillId="4" borderId="43" xfId="0" applyFill="1" applyBorder="1"/>
    <xf numFmtId="49" fontId="9" fillId="5" borderId="46" xfId="0" applyNumberFormat="1" applyFont="1" applyFill="1" applyBorder="1" applyAlignment="1">
      <alignment horizontal="center" vertical="center"/>
    </xf>
    <xf numFmtId="49" fontId="9" fillId="5" borderId="47" xfId="0" applyNumberFormat="1" applyFont="1" applyFill="1" applyBorder="1" applyAlignment="1">
      <alignment horizontal="center" vertical="center"/>
    </xf>
    <xf numFmtId="164" fontId="9" fillId="5" borderId="47" xfId="0" applyNumberFormat="1" applyFont="1" applyFill="1" applyBorder="1" applyAlignment="1">
      <alignment horizontal="center" vertical="center"/>
    </xf>
    <xf numFmtId="0" fontId="9" fillId="5" borderId="47" xfId="0" applyFont="1" applyFill="1" applyBorder="1" applyAlignment="1">
      <alignment horizontal="center" vertical="center"/>
    </xf>
    <xf numFmtId="0" fontId="9" fillId="5" borderId="50" xfId="0" applyFont="1" applyFill="1" applyBorder="1" applyAlignment="1">
      <alignment horizontal="center" vertical="center"/>
    </xf>
    <xf numFmtId="49" fontId="14" fillId="4" borderId="51" xfId="0" applyNumberFormat="1" applyFont="1" applyFill="1" applyBorder="1" applyAlignment="1">
      <alignment vertical="center"/>
    </xf>
    <xf numFmtId="0" fontId="6" fillId="4" borderId="51" xfId="0" applyFont="1" applyFill="1" applyBorder="1" applyAlignment="1">
      <alignment horizontal="left"/>
    </xf>
    <xf numFmtId="0" fontId="0" fillId="4" borderId="51" xfId="0" applyFill="1" applyBorder="1" applyAlignment="1">
      <alignment horizontal="center"/>
    </xf>
    <xf numFmtId="49" fontId="15" fillId="14" borderId="53" xfId="0" applyNumberFormat="1" applyFont="1" applyFill="1" applyBorder="1" applyAlignment="1">
      <alignment horizontal="center" vertical="center" wrapText="1"/>
    </xf>
    <xf numFmtId="2" fontId="9" fillId="5" borderId="54" xfId="0" applyNumberFormat="1" applyFont="1" applyFill="1" applyBorder="1" applyAlignment="1">
      <alignment horizontal="center" vertical="center"/>
    </xf>
    <xf numFmtId="0" fontId="9" fillId="4" borderId="12" xfId="0" applyFont="1" applyFill="1" applyBorder="1" applyAlignment="1">
      <alignment horizontal="center" vertical="center"/>
    </xf>
    <xf numFmtId="0" fontId="9" fillId="4" borderId="4" xfId="0" applyFont="1" applyFill="1" applyBorder="1" applyAlignment="1">
      <alignment horizontal="center" vertical="center"/>
    </xf>
    <xf numFmtId="10" fontId="0" fillId="4" borderId="4" xfId="0" applyNumberFormat="1" applyFill="1" applyBorder="1"/>
    <xf numFmtId="49" fontId="15" fillId="14" borderId="30" xfId="0" applyNumberFormat="1" applyFont="1" applyFill="1" applyBorder="1" applyAlignment="1">
      <alignment horizontal="center" vertical="center" wrapText="1"/>
    </xf>
    <xf numFmtId="2" fontId="9" fillId="5" borderId="32" xfId="0" applyNumberFormat="1" applyFont="1" applyFill="1" applyBorder="1" applyAlignment="1">
      <alignment horizontal="center" vertical="center"/>
    </xf>
    <xf numFmtId="49" fontId="15" fillId="14" borderId="33" xfId="0" applyNumberFormat="1" applyFont="1" applyFill="1" applyBorder="1" applyAlignment="1">
      <alignment horizontal="center" vertical="center" wrapText="1"/>
    </xf>
    <xf numFmtId="2" fontId="9" fillId="5" borderId="35" xfId="0" applyNumberFormat="1" applyFont="1" applyFill="1" applyBorder="1" applyAlignment="1">
      <alignment horizontal="center" vertical="center"/>
    </xf>
    <xf numFmtId="0" fontId="9" fillId="4" borderId="51" xfId="0" applyFont="1" applyFill="1" applyBorder="1" applyAlignment="1">
      <alignment horizontal="center" vertical="center"/>
    </xf>
    <xf numFmtId="2" fontId="9" fillId="4" borderId="51" xfId="0" applyNumberFormat="1" applyFont="1" applyFill="1" applyBorder="1" applyAlignment="1">
      <alignment horizontal="center" vertical="center"/>
    </xf>
    <xf numFmtId="0" fontId="9" fillId="4" borderId="4" xfId="0" applyFont="1" applyFill="1" applyBorder="1" applyAlignment="1">
      <alignment horizontal="center" vertical="center" wrapText="1"/>
    </xf>
    <xf numFmtId="0" fontId="9" fillId="5" borderId="46" xfId="0" applyFont="1" applyFill="1" applyBorder="1" applyAlignment="1">
      <alignment horizontal="center" vertical="center"/>
    </xf>
    <xf numFmtId="164" fontId="9" fillId="5" borderId="50" xfId="0" applyNumberFormat="1" applyFont="1" applyFill="1" applyBorder="1" applyAlignment="1">
      <alignment horizontal="center" vertical="center"/>
    </xf>
    <xf numFmtId="0" fontId="0" fillId="0" borderId="57" xfId="0" applyBorder="1"/>
    <xf numFmtId="0" fontId="17" fillId="4" borderId="6" xfId="0" applyFont="1" applyFill="1" applyBorder="1" applyAlignment="1">
      <alignment vertical="center"/>
    </xf>
    <xf numFmtId="49" fontId="13" fillId="14" borderId="53" xfId="0" applyNumberFormat="1" applyFont="1" applyFill="1" applyBorder="1" applyAlignment="1">
      <alignment horizontal="center" vertical="center"/>
    </xf>
    <xf numFmtId="49" fontId="13" fillId="14" borderId="33" xfId="0" applyNumberFormat="1" applyFont="1" applyFill="1" applyBorder="1" applyAlignment="1">
      <alignment horizontal="center" vertical="center"/>
    </xf>
    <xf numFmtId="0" fontId="17" fillId="4" borderId="3" xfId="0" applyFont="1" applyFill="1" applyBorder="1" applyAlignment="1">
      <alignment vertical="center"/>
    </xf>
    <xf numFmtId="0" fontId="17" fillId="4" borderId="10" xfId="0" applyFont="1" applyFill="1" applyBorder="1" applyAlignment="1">
      <alignment vertical="center"/>
    </xf>
    <xf numFmtId="0" fontId="9" fillId="4" borderId="3" xfId="0" applyFont="1" applyFill="1" applyBorder="1" applyAlignment="1">
      <alignment vertical="center"/>
    </xf>
    <xf numFmtId="49" fontId="14" fillId="4" borderId="5" xfId="0" applyNumberFormat="1" applyFont="1" applyFill="1" applyBorder="1" applyAlignment="1">
      <alignment vertical="center"/>
    </xf>
    <xf numFmtId="0" fontId="18" fillId="4" borderId="5" xfId="0" applyFont="1" applyFill="1" applyBorder="1"/>
    <xf numFmtId="49" fontId="13" fillId="14" borderId="53" xfId="0" applyNumberFormat="1" applyFont="1" applyFill="1" applyBorder="1" applyAlignment="1">
      <alignment horizontal="center" vertical="center" wrapText="1"/>
    </xf>
    <xf numFmtId="49" fontId="2" fillId="5" borderId="58" xfId="0" applyNumberFormat="1" applyFont="1" applyFill="1" applyBorder="1" applyAlignment="1">
      <alignment horizontal="center" vertical="center"/>
    </xf>
    <xf numFmtId="0" fontId="9" fillId="15" borderId="54" xfId="0" applyFont="1" applyFill="1" applyBorder="1" applyAlignment="1">
      <alignment horizontal="center" vertical="center" wrapText="1"/>
    </xf>
    <xf numFmtId="49" fontId="13" fillId="14" borderId="30" xfId="0" applyNumberFormat="1" applyFont="1" applyFill="1" applyBorder="1" applyAlignment="1">
      <alignment horizontal="center" vertical="center" wrapText="1"/>
    </xf>
    <xf numFmtId="0" fontId="2" fillId="5" borderId="31" xfId="0" applyNumberFormat="1" applyFont="1" applyFill="1" applyBorder="1" applyAlignment="1">
      <alignment horizontal="center" vertical="center"/>
    </xf>
    <xf numFmtId="0" fontId="20" fillId="15" borderId="32" xfId="0" applyFont="1" applyFill="1" applyBorder="1" applyAlignment="1">
      <alignment horizontal="center" vertical="center" wrapText="1"/>
    </xf>
    <xf numFmtId="0" fontId="9" fillId="7" borderId="30" xfId="0" applyFont="1" applyFill="1" applyBorder="1" applyAlignment="1">
      <alignment horizontal="center" vertical="center" wrapText="1"/>
    </xf>
    <xf numFmtId="0" fontId="2" fillId="5" borderId="31" xfId="0" applyFont="1" applyFill="1" applyBorder="1" applyAlignment="1">
      <alignment horizontal="center" vertical="center"/>
    </xf>
    <xf numFmtId="0" fontId="2" fillId="15" borderId="32" xfId="0" applyFont="1" applyFill="1" applyBorder="1" applyAlignment="1">
      <alignment horizontal="center" vertical="center" wrapText="1"/>
    </xf>
    <xf numFmtId="0" fontId="9" fillId="7" borderId="33" xfId="0" applyFont="1" applyFill="1" applyBorder="1" applyAlignment="1">
      <alignment horizontal="center" vertical="center" wrapText="1"/>
    </xf>
    <xf numFmtId="49" fontId="2" fillId="5" borderId="34" xfId="0" applyNumberFormat="1" applyFont="1" applyFill="1" applyBorder="1" applyAlignment="1">
      <alignment horizontal="center" vertical="center"/>
    </xf>
    <xf numFmtId="0" fontId="2" fillId="15" borderId="35" xfId="0" applyFont="1" applyFill="1" applyBorder="1" applyAlignment="1">
      <alignment horizontal="center" vertical="center" wrapText="1"/>
    </xf>
    <xf numFmtId="0" fontId="20" fillId="4" borderId="51" xfId="0" applyFont="1" applyFill="1" applyBorder="1" applyAlignment="1">
      <alignment horizontal="center" vertical="center"/>
    </xf>
    <xf numFmtId="0" fontId="20" fillId="4" borderId="51" xfId="0" applyFont="1" applyFill="1" applyBorder="1" applyAlignment="1">
      <alignment horizontal="center" vertical="center" wrapText="1"/>
    </xf>
    <xf numFmtId="49" fontId="2" fillId="5" borderId="31" xfId="0" applyNumberFormat="1" applyFont="1" applyFill="1" applyBorder="1" applyAlignment="1">
      <alignment horizontal="center" vertical="center"/>
    </xf>
    <xf numFmtId="0" fontId="9" fillId="15" borderId="32" xfId="0" applyFont="1" applyFill="1" applyBorder="1" applyAlignment="1">
      <alignment horizontal="center" vertical="center" wrapText="1"/>
    </xf>
    <xf numFmtId="49" fontId="13" fillId="14" borderId="33" xfId="0" applyNumberFormat="1" applyFont="1" applyFill="1" applyBorder="1" applyAlignment="1">
      <alignment horizontal="center" vertical="center" wrapText="1"/>
    </xf>
    <xf numFmtId="0" fontId="2" fillId="5" borderId="62" xfId="0" applyFont="1" applyFill="1" applyBorder="1" applyAlignment="1">
      <alignment horizontal="center" vertical="center" wrapText="1"/>
    </xf>
    <xf numFmtId="49" fontId="14" fillId="4" borderId="51" xfId="0" applyNumberFormat="1" applyFont="1" applyFill="1" applyBorder="1" applyAlignment="1">
      <alignment horizontal="left" vertical="center" wrapText="1"/>
    </xf>
    <xf numFmtId="0" fontId="0" fillId="4" borderId="51" xfId="0" applyFill="1" applyBorder="1"/>
    <xf numFmtId="49" fontId="13" fillId="14" borderId="63" xfId="0" applyNumberFormat="1" applyFont="1" applyFill="1" applyBorder="1" applyAlignment="1">
      <alignment horizontal="center" vertical="center" wrapText="1"/>
    </xf>
    <xf numFmtId="49" fontId="2" fillId="5" borderId="64" xfId="0" applyNumberFormat="1" applyFont="1" applyFill="1" applyBorder="1" applyAlignment="1">
      <alignment horizontal="center" vertical="center"/>
    </xf>
    <xf numFmtId="0" fontId="9" fillId="15" borderId="65" xfId="0" applyFont="1" applyFill="1" applyBorder="1" applyAlignment="1">
      <alignment horizontal="center" vertical="center" wrapText="1"/>
    </xf>
    <xf numFmtId="0" fontId="20" fillId="15" borderId="54" xfId="0" applyFont="1" applyFill="1" applyBorder="1" applyAlignment="1">
      <alignment horizontal="center" vertical="center" wrapText="1"/>
    </xf>
    <xf numFmtId="14" fontId="2" fillId="5" borderId="31" xfId="0" applyNumberFormat="1" applyFont="1" applyFill="1" applyBorder="1" applyAlignment="1">
      <alignment horizontal="center" vertical="center"/>
    </xf>
    <xf numFmtId="49" fontId="9" fillId="15" borderId="32" xfId="0" applyNumberFormat="1" applyFont="1" applyFill="1" applyBorder="1" applyAlignment="1">
      <alignment horizontal="center" vertical="center" wrapText="1"/>
    </xf>
    <xf numFmtId="49" fontId="2" fillId="5" borderId="61" xfId="0" applyNumberFormat="1" applyFont="1" applyFill="1" applyBorder="1" applyAlignment="1">
      <alignment horizontal="center" vertical="center" wrapText="1"/>
    </xf>
    <xf numFmtId="49" fontId="13" fillId="14" borderId="66" xfId="0" applyNumberFormat="1" applyFont="1" applyFill="1" applyBorder="1" applyAlignment="1">
      <alignment horizontal="center" vertical="center" wrapText="1"/>
    </xf>
    <xf numFmtId="0" fontId="0" fillId="5" borderId="67" xfId="0" applyFill="1" applyBorder="1" applyAlignment="1">
      <alignment horizontal="center" wrapText="1"/>
    </xf>
    <xf numFmtId="0" fontId="0" fillId="5" borderId="42" xfId="0" applyFill="1" applyBorder="1" applyAlignment="1">
      <alignment horizontal="center" wrapText="1"/>
    </xf>
    <xf numFmtId="0" fontId="0" fillId="0" borderId="4" xfId="0" applyBorder="1"/>
    <xf numFmtId="0" fontId="0" fillId="4" borderId="68" xfId="0" applyFill="1" applyBorder="1"/>
    <xf numFmtId="0" fontId="13" fillId="10" borderId="54" xfId="0" applyFont="1" applyFill="1" applyBorder="1" applyAlignment="1">
      <alignment horizontal="center"/>
    </xf>
    <xf numFmtId="0" fontId="0" fillId="4" borderId="57" xfId="0" applyFill="1" applyBorder="1"/>
    <xf numFmtId="49" fontId="13" fillId="10" borderId="35" xfId="0" applyNumberFormat="1" applyFont="1" applyFill="1" applyBorder="1" applyAlignment="1">
      <alignment horizontal="center"/>
    </xf>
    <xf numFmtId="49" fontId="14" fillId="4" borderId="4" xfId="0" applyNumberFormat="1" applyFont="1" applyFill="1" applyBorder="1"/>
    <xf numFmtId="0" fontId="21" fillId="4" borderId="4" xfId="0" applyFont="1" applyFill="1" applyBorder="1"/>
    <xf numFmtId="49" fontId="13" fillId="14" borderId="66" xfId="0" applyNumberFormat="1" applyFont="1" applyFill="1" applyBorder="1" applyAlignment="1">
      <alignment vertical="center"/>
    </xf>
    <xf numFmtId="49" fontId="13" fillId="14" borderId="67" xfId="0" applyNumberFormat="1" applyFont="1" applyFill="1" applyBorder="1" applyAlignment="1">
      <alignment horizontal="center" vertical="center"/>
    </xf>
    <xf numFmtId="49" fontId="13" fillId="14" borderId="42" xfId="0" applyNumberFormat="1" applyFont="1" applyFill="1" applyBorder="1" applyAlignment="1">
      <alignment horizontal="center" vertical="center"/>
    </xf>
    <xf numFmtId="49" fontId="13" fillId="14" borderId="58" xfId="0" applyNumberFormat="1" applyFont="1" applyFill="1" applyBorder="1" applyAlignment="1">
      <alignment horizontal="center" vertical="center"/>
    </xf>
    <xf numFmtId="49" fontId="9" fillId="5" borderId="58" xfId="0" applyNumberFormat="1" applyFont="1" applyFill="1" applyBorder="1" applyAlignment="1">
      <alignment horizontal="center" vertical="center"/>
    </xf>
    <xf numFmtId="49" fontId="9" fillId="5" borderId="54" xfId="0" applyNumberFormat="1" applyFont="1" applyFill="1" applyBorder="1" applyAlignment="1">
      <alignment horizontal="center" vertical="center"/>
    </xf>
    <xf numFmtId="0" fontId="0" fillId="15" borderId="34" xfId="0" applyFill="1" applyBorder="1" applyAlignment="1">
      <alignment horizontal="center" vertical="center" wrapText="1"/>
    </xf>
    <xf numFmtId="0" fontId="0" fillId="5" borderId="34" xfId="0" applyFill="1" applyBorder="1" applyAlignment="1">
      <alignment horizontal="center" vertical="center"/>
    </xf>
    <xf numFmtId="0" fontId="0" fillId="5" borderId="35" xfId="0" applyFill="1" applyBorder="1" applyAlignment="1">
      <alignment horizontal="center" vertical="center"/>
    </xf>
    <xf numFmtId="0" fontId="0" fillId="16" borderId="57" xfId="0" applyFill="1" applyBorder="1"/>
    <xf numFmtId="164" fontId="9" fillId="5" borderId="58" xfId="0" applyNumberFormat="1" applyFont="1" applyFill="1" applyBorder="1" applyAlignment="1">
      <alignment horizontal="center" vertical="center"/>
    </xf>
    <xf numFmtId="164" fontId="9" fillId="5" borderId="54" xfId="0" applyNumberFormat="1" applyFont="1" applyFill="1" applyBorder="1" applyAlignment="1">
      <alignment horizontal="center" vertical="center"/>
    </xf>
    <xf numFmtId="164" fontId="0" fillId="5" borderId="58" xfId="0" applyNumberFormat="1" applyFill="1" applyBorder="1" applyAlignment="1">
      <alignment horizontal="center" vertical="center"/>
    </xf>
    <xf numFmtId="164" fontId="0" fillId="5" borderId="54" xfId="0" applyNumberFormat="1" applyFill="1" applyBorder="1" applyAlignment="1">
      <alignment horizontal="center" vertical="center"/>
    </xf>
    <xf numFmtId="0" fontId="0" fillId="16" borderId="4" xfId="0" applyFill="1" applyBorder="1"/>
    <xf numFmtId="0" fontId="0" fillId="16" borderId="43" xfId="0" applyFill="1" applyBorder="1"/>
    <xf numFmtId="0" fontId="0" fillId="16" borderId="3" xfId="0" applyFill="1" applyBorder="1"/>
    <xf numFmtId="0" fontId="0" fillId="0" borderId="69" xfId="0" applyBorder="1"/>
    <xf numFmtId="0" fontId="0" fillId="0" borderId="70" xfId="0" applyBorder="1"/>
    <xf numFmtId="0" fontId="0" fillId="0" borderId="71" xfId="0" applyBorder="1"/>
    <xf numFmtId="0" fontId="17" fillId="4" borderId="2" xfId="0" applyFont="1" applyFill="1" applyBorder="1" applyAlignment="1">
      <alignment vertical="center" wrapText="1"/>
    </xf>
    <xf numFmtId="0" fontId="17" fillId="4" borderId="72" xfId="0" applyFont="1" applyFill="1" applyBorder="1" applyAlignment="1">
      <alignment vertical="center" wrapText="1"/>
    </xf>
    <xf numFmtId="49" fontId="22" fillId="14" borderId="53" xfId="0" applyNumberFormat="1" applyFont="1" applyFill="1" applyBorder="1" applyAlignment="1">
      <alignment horizontal="center" vertical="center" wrapText="1"/>
    </xf>
    <xf numFmtId="165" fontId="11" fillId="8" borderId="32" xfId="0" applyNumberFormat="1" applyFont="1" applyFill="1" applyBorder="1" applyAlignment="1">
      <alignment horizontal="center" vertical="center" wrapText="1"/>
    </xf>
    <xf numFmtId="0" fontId="0" fillId="4" borderId="73" xfId="0" applyFill="1" applyBorder="1"/>
    <xf numFmtId="0" fontId="24" fillId="4" borderId="2" xfId="0" applyFont="1" applyFill="1" applyBorder="1"/>
    <xf numFmtId="49" fontId="13" fillId="14" borderId="46" xfId="0" applyNumberFormat="1" applyFont="1" applyFill="1" applyBorder="1" applyAlignment="1">
      <alignment horizontal="center"/>
    </xf>
    <xf numFmtId="0" fontId="0" fillId="4" borderId="55" xfId="0" applyFill="1" applyBorder="1"/>
    <xf numFmtId="0" fontId="25" fillId="4" borderId="12" xfId="0" applyFont="1" applyFill="1" applyBorder="1" applyAlignment="1">
      <alignment vertical="center" wrapText="1"/>
    </xf>
    <xf numFmtId="0" fontId="25" fillId="4" borderId="76" xfId="0" applyFont="1" applyFill="1" applyBorder="1" applyAlignment="1">
      <alignment vertical="center" wrapText="1"/>
    </xf>
    <xf numFmtId="49" fontId="22" fillId="14" borderId="30" xfId="0" applyNumberFormat="1" applyFont="1" applyFill="1" applyBorder="1" applyAlignment="1">
      <alignment horizontal="center" vertical="center" wrapText="1"/>
    </xf>
    <xf numFmtId="0" fontId="23" fillId="17" borderId="4" xfId="0" applyFont="1" applyFill="1" applyBorder="1" applyAlignment="1">
      <alignment horizontal="center" vertical="center"/>
    </xf>
    <xf numFmtId="0" fontId="24" fillId="4" borderId="4" xfId="0" applyFont="1" applyFill="1" applyBorder="1"/>
    <xf numFmtId="49" fontId="13" fillId="14" borderId="50" xfId="0" applyNumberFormat="1" applyFont="1" applyFill="1" applyBorder="1" applyAlignment="1">
      <alignment horizontal="center"/>
    </xf>
    <xf numFmtId="0" fontId="25" fillId="4" borderId="10" xfId="0" applyFont="1" applyFill="1" applyBorder="1" applyAlignment="1">
      <alignment horizontal="center" vertical="center" wrapText="1"/>
    </xf>
    <xf numFmtId="0" fontId="0" fillId="4" borderId="76" xfId="0" applyFill="1" applyBorder="1"/>
    <xf numFmtId="0" fontId="0" fillId="4" borderId="3" xfId="0" applyFill="1" applyBorder="1" applyAlignment="1">
      <alignment horizontal="center" wrapText="1"/>
    </xf>
    <xf numFmtId="49" fontId="22" fillId="14" borderId="33" xfId="0" applyNumberFormat="1" applyFont="1" applyFill="1" applyBorder="1" applyAlignment="1">
      <alignment horizontal="center" vertical="center" wrapText="1"/>
    </xf>
    <xf numFmtId="165" fontId="11" fillId="8" borderId="35" xfId="0" applyNumberFormat="1" applyFont="1" applyFill="1" applyBorder="1" applyAlignment="1">
      <alignment horizontal="center" vertical="center" wrapText="1"/>
    </xf>
    <xf numFmtId="0" fontId="17" fillId="4" borderId="12" xfId="0" applyFont="1" applyFill="1" applyBorder="1" applyAlignment="1">
      <alignment vertical="center" wrapText="1"/>
    </xf>
    <xf numFmtId="0" fontId="17" fillId="4" borderId="4" xfId="0" applyFont="1" applyFill="1" applyBorder="1" applyAlignment="1">
      <alignment vertical="center" wrapText="1"/>
    </xf>
    <xf numFmtId="0" fontId="7" fillId="4" borderId="10" xfId="0" applyFont="1" applyFill="1" applyBorder="1" applyAlignment="1">
      <alignment horizontal="center" vertical="center" wrapText="1"/>
    </xf>
    <xf numFmtId="0" fontId="8" fillId="4" borderId="4" xfId="0" applyFont="1" applyFill="1" applyBorder="1"/>
    <xf numFmtId="0" fontId="24" fillId="4" borderId="10" xfId="0" applyFont="1" applyFill="1" applyBorder="1"/>
    <xf numFmtId="0" fontId="0" fillId="4" borderId="4" xfId="0" applyFill="1" applyBorder="1" applyAlignment="1">
      <alignment wrapText="1"/>
    </xf>
    <xf numFmtId="0" fontId="24" fillId="4" borderId="3" xfId="0" applyFont="1" applyFill="1" applyBorder="1" applyAlignment="1">
      <alignment wrapText="1"/>
    </xf>
    <xf numFmtId="0" fontId="24" fillId="4" borderId="6" xfId="0" applyFont="1" applyFill="1" applyBorder="1" applyAlignment="1">
      <alignment wrapText="1"/>
    </xf>
    <xf numFmtId="49" fontId="27" fillId="14" borderId="53" xfId="0" applyNumberFormat="1"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76" xfId="0" applyFont="1" applyFill="1" applyBorder="1" applyAlignment="1">
      <alignment horizontal="center" vertical="center" wrapText="1"/>
    </xf>
    <xf numFmtId="49" fontId="22" fillId="14" borderId="34" xfId="0" applyNumberFormat="1" applyFont="1" applyFill="1" applyBorder="1" applyAlignment="1">
      <alignment horizontal="center" vertical="center" wrapText="1"/>
    </xf>
    <xf numFmtId="49" fontId="22" fillId="14" borderId="35" xfId="0" applyNumberFormat="1" applyFont="1" applyFill="1" applyBorder="1" applyAlignment="1">
      <alignment horizontal="center" vertical="center" wrapText="1"/>
    </xf>
    <xf numFmtId="49" fontId="27" fillId="14" borderId="30" xfId="0" applyNumberFormat="1" applyFont="1" applyFill="1" applyBorder="1" applyAlignment="1">
      <alignment horizontal="center" vertical="center" wrapText="1"/>
    </xf>
    <xf numFmtId="49" fontId="27" fillId="14" borderId="32" xfId="0" applyNumberFormat="1" applyFont="1" applyFill="1" applyBorder="1" applyAlignment="1">
      <alignment horizontal="center" vertical="center" wrapText="1"/>
    </xf>
    <xf numFmtId="49" fontId="27" fillId="14" borderId="31" xfId="0" applyNumberFormat="1" applyFont="1" applyFill="1" applyBorder="1" applyAlignment="1">
      <alignment horizontal="center" vertical="center" wrapText="1"/>
    </xf>
    <xf numFmtId="0" fontId="22" fillId="10" borderId="46" xfId="0" applyNumberFormat="1" applyFont="1" applyFill="1" applyBorder="1" applyAlignment="1">
      <alignment horizontal="center" vertical="center" wrapText="1"/>
    </xf>
    <xf numFmtId="49" fontId="0" fillId="5" borderId="53" xfId="0" applyNumberFormat="1" applyFill="1" applyBorder="1" applyAlignment="1">
      <alignment horizontal="center" vertical="center"/>
    </xf>
    <xf numFmtId="49" fontId="0" fillId="5" borderId="58" xfId="0" applyNumberFormat="1" applyFill="1" applyBorder="1" applyAlignment="1">
      <alignment horizontal="center" vertical="center" wrapText="1"/>
    </xf>
    <xf numFmtId="0" fontId="0" fillId="5" borderId="54" xfId="0" applyFill="1" applyBorder="1" applyAlignment="1">
      <alignment horizontal="center" vertical="center" wrapText="1"/>
    </xf>
    <xf numFmtId="2" fontId="0" fillId="5" borderId="53" xfId="0" applyNumberFormat="1" applyFill="1" applyBorder="1" applyAlignment="1">
      <alignment horizontal="center" vertical="center" wrapText="1"/>
    </xf>
    <xf numFmtId="2" fontId="0" fillId="5" borderId="58" xfId="0" applyNumberFormat="1" applyFill="1" applyBorder="1" applyAlignment="1">
      <alignment horizontal="center" vertical="center" wrapText="1"/>
    </xf>
    <xf numFmtId="2" fontId="0" fillId="8" borderId="58" xfId="0" applyNumberFormat="1" applyFill="1" applyBorder="1" applyAlignment="1">
      <alignment horizontal="center" vertical="center" wrapText="1"/>
    </xf>
    <xf numFmtId="166" fontId="0" fillId="8" borderId="58" xfId="0" applyNumberFormat="1" applyFill="1" applyBorder="1" applyAlignment="1">
      <alignment horizontal="center" vertical="center" wrapText="1"/>
    </xf>
    <xf numFmtId="0" fontId="0" fillId="5" borderId="58" xfId="0" applyFill="1" applyBorder="1" applyAlignment="1">
      <alignment horizontal="left" vertical="top" wrapText="1"/>
    </xf>
    <xf numFmtId="0" fontId="0" fillId="5" borderId="54" xfId="0" applyFill="1" applyBorder="1" applyAlignment="1">
      <alignment horizontal="left" vertical="top" wrapText="1"/>
    </xf>
    <xf numFmtId="0" fontId="0" fillId="19" borderId="30" xfId="0" applyFill="1" applyBorder="1" applyAlignment="1">
      <alignment horizontal="center" vertical="center" wrapText="1"/>
    </xf>
    <xf numFmtId="0" fontId="0" fillId="19" borderId="31" xfId="0" applyFill="1" applyBorder="1" applyAlignment="1">
      <alignment horizontal="center" vertical="center" wrapText="1"/>
    </xf>
    <xf numFmtId="0" fontId="0" fillId="19" borderId="32" xfId="0" applyNumberFormat="1" applyFill="1" applyBorder="1" applyAlignment="1">
      <alignment horizontal="center" vertical="center" wrapText="1"/>
    </xf>
    <xf numFmtId="0" fontId="0" fillId="4" borderId="12" xfId="0" applyFill="1" applyBorder="1" applyAlignment="1">
      <alignment horizontal="center" vertical="center" wrapText="1"/>
    </xf>
    <xf numFmtId="0" fontId="0" fillId="4" borderId="4" xfId="0" applyFill="1" applyBorder="1" applyAlignment="1">
      <alignment horizontal="center" vertical="center" wrapText="1"/>
    </xf>
    <xf numFmtId="0" fontId="0" fillId="4" borderId="76" xfId="0" applyFill="1" applyBorder="1" applyAlignment="1">
      <alignment horizontal="center" vertical="center" wrapText="1"/>
    </xf>
    <xf numFmtId="165" fontId="0" fillId="19" borderId="30" xfId="0" applyNumberFormat="1" applyFill="1" applyBorder="1" applyAlignment="1">
      <alignment horizontal="center" vertical="center" wrapText="1"/>
    </xf>
    <xf numFmtId="165" fontId="0" fillId="19" borderId="31" xfId="0" applyNumberFormat="1" applyFill="1" applyBorder="1" applyAlignment="1">
      <alignment horizontal="center" vertical="center" wrapText="1"/>
    </xf>
    <xf numFmtId="2" fontId="0" fillId="19" borderId="32" xfId="0" applyNumberFormat="1" applyFill="1" applyBorder="1" applyAlignment="1">
      <alignment horizontal="center" vertical="center" wrapText="1"/>
    </xf>
    <xf numFmtId="0" fontId="0" fillId="19" borderId="47" xfId="0" applyFill="1" applyBorder="1" applyAlignment="1">
      <alignment horizontal="center" vertical="center" wrapText="1"/>
    </xf>
    <xf numFmtId="0" fontId="22" fillId="10" borderId="47" xfId="0" applyNumberFormat="1" applyFont="1" applyFill="1" applyBorder="1" applyAlignment="1">
      <alignment horizontal="center" vertical="center" wrapText="1"/>
    </xf>
    <xf numFmtId="0" fontId="0" fillId="5" borderId="30" xfId="0" applyFill="1" applyBorder="1" applyAlignment="1">
      <alignment horizontal="center" vertical="center"/>
    </xf>
    <xf numFmtId="2" fontId="0" fillId="5" borderId="30" xfId="0" applyNumberFormat="1" applyFill="1" applyBorder="1" applyAlignment="1">
      <alignment horizontal="center" vertical="center" wrapText="1"/>
    </xf>
    <xf numFmtId="2" fontId="0" fillId="5" borderId="31" xfId="0" applyNumberFormat="1" applyFill="1" applyBorder="1" applyAlignment="1">
      <alignment horizontal="center" vertical="center" wrapText="1"/>
    </xf>
    <xf numFmtId="0" fontId="0" fillId="8" borderId="31" xfId="0" applyFill="1" applyBorder="1" applyAlignment="1">
      <alignment horizontal="center" vertical="center" wrapText="1"/>
    </xf>
    <xf numFmtId="0" fontId="0" fillId="5" borderId="31" xfId="0" applyFill="1" applyBorder="1" applyAlignment="1">
      <alignment horizontal="left" vertical="top" wrapText="1"/>
    </xf>
    <xf numFmtId="0" fontId="0" fillId="5" borderId="32" xfId="0" applyFill="1" applyBorder="1" applyAlignment="1">
      <alignment horizontal="left" vertical="top" wrapText="1"/>
    </xf>
    <xf numFmtId="0" fontId="0" fillId="19" borderId="32" xfId="0" applyFill="1" applyBorder="1" applyAlignment="1">
      <alignment horizontal="center" vertical="center" wrapText="1"/>
    </xf>
    <xf numFmtId="0" fontId="0" fillId="5" borderId="31" xfId="0" applyFill="1" applyBorder="1" applyAlignment="1">
      <alignment horizontal="center" vertical="center" wrapText="1"/>
    </xf>
    <xf numFmtId="0" fontId="0" fillId="5" borderId="32" xfId="0" applyFill="1" applyBorder="1" applyAlignment="1">
      <alignment horizontal="center" vertical="center" wrapText="1"/>
    </xf>
    <xf numFmtId="0" fontId="0" fillId="5" borderId="33" xfId="0" applyFill="1" applyBorder="1" applyAlignment="1">
      <alignment horizontal="center" vertical="center"/>
    </xf>
    <xf numFmtId="2" fontId="0" fillId="5" borderId="33" xfId="0" applyNumberFormat="1" applyFill="1" applyBorder="1" applyAlignment="1">
      <alignment horizontal="center" vertical="center" wrapText="1"/>
    </xf>
    <xf numFmtId="2" fontId="0" fillId="5" borderId="34" xfId="0" applyNumberFormat="1" applyFill="1" applyBorder="1" applyAlignment="1">
      <alignment horizontal="center" vertical="center" wrapText="1"/>
    </xf>
    <xf numFmtId="0" fontId="0" fillId="8" borderId="34" xfId="0" applyFill="1" applyBorder="1" applyAlignment="1">
      <alignment horizontal="center" vertical="center" wrapText="1"/>
    </xf>
    <xf numFmtId="49" fontId="22" fillId="10" borderId="50" xfId="0" applyNumberFormat="1" applyFont="1" applyFill="1" applyBorder="1" applyAlignment="1">
      <alignment horizontal="center" vertical="center" wrapText="1"/>
    </xf>
    <xf numFmtId="49" fontId="0" fillId="15" borderId="66" xfId="0" applyNumberFormat="1" applyFill="1" applyBorder="1" applyAlignment="1">
      <alignment horizontal="center" vertical="center" wrapText="1"/>
    </xf>
    <xf numFmtId="2" fontId="0" fillId="15" borderId="66" xfId="0" applyNumberFormat="1" applyFill="1" applyBorder="1" applyAlignment="1">
      <alignment horizontal="center" vertical="center" wrapText="1"/>
    </xf>
    <xf numFmtId="2" fontId="0" fillId="15" borderId="67" xfId="0" applyNumberFormat="1" applyFill="1" applyBorder="1" applyAlignment="1">
      <alignment horizontal="center" vertical="center" wrapText="1"/>
    </xf>
    <xf numFmtId="2" fontId="0" fillId="13" borderId="42" xfId="0" applyNumberFormat="1" applyFill="1" applyBorder="1" applyAlignment="1">
      <alignment horizontal="center" vertical="center" wrapText="1"/>
    </xf>
    <xf numFmtId="165" fontId="0" fillId="8" borderId="66" xfId="0" applyNumberFormat="1" applyFill="1" applyBorder="1" applyAlignment="1">
      <alignment horizontal="center" vertical="center" wrapText="1"/>
    </xf>
    <xf numFmtId="2" fontId="0" fillId="8" borderId="67" xfId="0" applyNumberFormat="1" applyFill="1" applyBorder="1" applyAlignment="1">
      <alignment horizontal="center" vertical="center" wrapText="1"/>
    </xf>
    <xf numFmtId="165" fontId="0" fillId="8" borderId="42" xfId="0" applyNumberFormat="1" applyFill="1" applyBorder="1" applyAlignment="1">
      <alignment horizontal="center" vertical="center" wrapText="1"/>
    </xf>
    <xf numFmtId="0" fontId="0" fillId="5" borderId="33" xfId="0" applyFill="1" applyBorder="1" applyAlignment="1">
      <alignment horizontal="center" vertical="center" wrapText="1"/>
    </xf>
    <xf numFmtId="0" fontId="0" fillId="5" borderId="35" xfId="0" applyFill="1" applyBorder="1" applyAlignment="1">
      <alignment horizontal="center" vertical="center" wrapText="1"/>
    </xf>
    <xf numFmtId="0" fontId="0" fillId="19" borderId="33" xfId="0" applyFill="1" applyBorder="1" applyAlignment="1">
      <alignment horizontal="center" vertical="center" wrapText="1"/>
    </xf>
    <xf numFmtId="0" fontId="0" fillId="19" borderId="34" xfId="0" applyFill="1" applyBorder="1" applyAlignment="1">
      <alignment horizontal="center" vertical="center" wrapText="1"/>
    </xf>
    <xf numFmtId="0" fontId="0" fillId="19" borderId="35" xfId="0" applyNumberFormat="1" applyFill="1" applyBorder="1" applyAlignment="1">
      <alignment horizontal="center" vertical="center" wrapText="1"/>
    </xf>
    <xf numFmtId="2" fontId="0" fillId="19" borderId="33" xfId="0" applyNumberFormat="1" applyFill="1" applyBorder="1" applyAlignment="1">
      <alignment horizontal="center" vertical="center" wrapText="1"/>
    </xf>
    <xf numFmtId="2" fontId="0" fillId="19" borderId="34" xfId="0" applyNumberFormat="1" applyFill="1" applyBorder="1" applyAlignment="1">
      <alignment horizontal="center" vertical="center" wrapText="1"/>
    </xf>
    <xf numFmtId="2" fontId="0" fillId="19" borderId="35" xfId="0" applyNumberFormat="1" applyFill="1" applyBorder="1" applyAlignment="1">
      <alignment horizontal="center" vertical="center" wrapText="1"/>
    </xf>
    <xf numFmtId="0" fontId="0" fillId="19" borderId="50" xfId="0" applyFill="1" applyBorder="1" applyAlignment="1">
      <alignment horizontal="center" vertical="center" wrapText="1"/>
    </xf>
    <xf numFmtId="0" fontId="0" fillId="0" borderId="3" xfId="0" applyBorder="1"/>
    <xf numFmtId="0" fontId="0" fillId="0" borderId="10" xfId="0" applyBorder="1"/>
    <xf numFmtId="0" fontId="24" fillId="4" borderId="10" xfId="0" applyFont="1" applyFill="1" applyBorder="1" applyAlignment="1">
      <alignment wrapText="1"/>
    </xf>
    <xf numFmtId="0" fontId="24" fillId="4" borderId="10" xfId="0" applyFont="1" applyFill="1" applyBorder="1" applyAlignment="1">
      <alignment horizontal="center" wrapText="1"/>
    </xf>
    <xf numFmtId="0" fontId="24" fillId="4" borderId="11" xfId="0" applyFont="1" applyFill="1" applyBorder="1" applyAlignment="1">
      <alignment horizontal="center" wrapText="1"/>
    </xf>
    <xf numFmtId="49" fontId="27" fillId="14" borderId="94" xfId="0" applyNumberFormat="1" applyFont="1" applyFill="1" applyBorder="1" applyAlignment="1">
      <alignment horizontal="center" vertical="center" wrapText="1"/>
    </xf>
    <xf numFmtId="2" fontId="0" fillId="8" borderId="66" xfId="0" applyNumberFormat="1" applyFill="1" applyBorder="1" applyAlignment="1">
      <alignment horizontal="center" vertical="center" wrapText="1"/>
    </xf>
    <xf numFmtId="2" fontId="0" fillId="8" borderId="42" xfId="0" applyNumberFormat="1" applyFill="1" applyBorder="1" applyAlignment="1">
      <alignment horizontal="center" vertical="center" wrapText="1"/>
    </xf>
    <xf numFmtId="0" fontId="0" fillId="0" borderId="82" xfId="0" applyBorder="1"/>
    <xf numFmtId="0" fontId="0" fillId="0" borderId="21" xfId="0" applyBorder="1"/>
    <xf numFmtId="0" fontId="24" fillId="4" borderId="4" xfId="0" applyFont="1" applyFill="1" applyBorder="1" applyAlignment="1">
      <alignment wrapText="1"/>
    </xf>
    <xf numFmtId="0" fontId="24" fillId="4" borderId="4" xfId="0" applyFont="1" applyFill="1" applyBorder="1" applyAlignment="1">
      <alignment horizontal="center" wrapText="1"/>
    </xf>
    <xf numFmtId="0" fontId="24" fillId="4" borderId="76" xfId="0" applyFont="1" applyFill="1" applyBorder="1" applyAlignment="1">
      <alignment horizontal="center" wrapText="1"/>
    </xf>
    <xf numFmtId="49" fontId="27" fillId="10" borderId="53" xfId="0" applyNumberFormat="1" applyFont="1" applyFill="1" applyBorder="1" applyAlignment="1">
      <alignment horizontal="center" vertical="center" wrapText="1"/>
    </xf>
    <xf numFmtId="0" fontId="5" fillId="0" borderId="12" xfId="0" applyNumberFormat="1" applyFont="1" applyBorder="1"/>
    <xf numFmtId="49" fontId="27" fillId="10" borderId="30" xfId="0" applyNumberFormat="1" applyFont="1" applyFill="1" applyBorder="1" applyAlignment="1">
      <alignment horizontal="center" vertical="center" wrapText="1"/>
    </xf>
    <xf numFmtId="49" fontId="27" fillId="10" borderId="33" xfId="0" applyNumberFormat="1" applyFont="1" applyFill="1" applyBorder="1" applyAlignment="1">
      <alignment horizontal="center" vertical="center" wrapText="1"/>
    </xf>
    <xf numFmtId="49" fontId="14" fillId="0" borderId="4" xfId="0" applyNumberFormat="1" applyFont="1" applyBorder="1"/>
    <xf numFmtId="0" fontId="8" fillId="0" borderId="4" xfId="0" applyFont="1" applyBorder="1"/>
    <xf numFmtId="0" fontId="24" fillId="0" borderId="10" xfId="0" applyFont="1" applyBorder="1"/>
    <xf numFmtId="0" fontId="5" fillId="0" borderId="4" xfId="0" applyNumberFormat="1" applyFont="1" applyBorder="1"/>
    <xf numFmtId="0" fontId="0" fillId="0" borderId="5" xfId="0" applyBorder="1"/>
    <xf numFmtId="0" fontId="0" fillId="0" borderId="6" xfId="0" applyBorder="1"/>
    <xf numFmtId="0" fontId="0" fillId="0" borderId="12" xfId="0" applyBorder="1"/>
    <xf numFmtId="0" fontId="0" fillId="0" borderId="76" xfId="0" applyBorder="1"/>
    <xf numFmtId="49" fontId="0" fillId="5" borderId="53" xfId="0" applyNumberFormat="1" applyFill="1" applyBorder="1" applyAlignment="1">
      <alignment horizontal="center" vertical="center" wrapText="1"/>
    </xf>
    <xf numFmtId="49" fontId="0" fillId="5" borderId="54" xfId="0" applyNumberFormat="1" applyFill="1" applyBorder="1" applyAlignment="1">
      <alignment horizontal="center" vertical="center" wrapText="1"/>
    </xf>
    <xf numFmtId="0" fontId="0" fillId="20" borderId="46" xfId="0" applyFill="1" applyBorder="1" applyAlignment="1">
      <alignment horizontal="center" vertical="center" wrapText="1"/>
    </xf>
    <xf numFmtId="49" fontId="0" fillId="5" borderId="46" xfId="0" applyNumberFormat="1" applyFill="1" applyBorder="1" applyAlignment="1">
      <alignment horizontal="center" vertical="center" wrapText="1"/>
    </xf>
    <xf numFmtId="165" fontId="0" fillId="8" borderId="53" xfId="0" applyNumberFormat="1" applyFill="1" applyBorder="1" applyAlignment="1">
      <alignment horizontal="center" vertical="center" wrapText="1"/>
    </xf>
    <xf numFmtId="165" fontId="0" fillId="8" borderId="54" xfId="0" applyNumberFormat="1" applyFill="1" applyBorder="1" applyAlignment="1">
      <alignment horizontal="center" vertical="center" wrapText="1"/>
    </xf>
    <xf numFmtId="0" fontId="0" fillId="5" borderId="53" xfId="0" applyFill="1" applyBorder="1" applyAlignment="1">
      <alignment horizontal="center" vertical="center" wrapText="1"/>
    </xf>
    <xf numFmtId="1" fontId="0" fillId="0" borderId="12" xfId="0" applyNumberFormat="1" applyBorder="1"/>
    <xf numFmtId="166" fontId="0" fillId="19" borderId="32" xfId="0" applyNumberFormat="1" applyFill="1" applyBorder="1" applyAlignment="1">
      <alignment horizontal="center" vertical="center" wrapText="1"/>
    </xf>
    <xf numFmtId="0" fontId="0" fillId="5" borderId="30" xfId="0" applyFill="1" applyBorder="1" applyAlignment="1">
      <alignment horizontal="center" vertical="center" wrapText="1"/>
    </xf>
    <xf numFmtId="0" fontId="0" fillId="20" borderId="47" xfId="0" applyFill="1" applyBorder="1" applyAlignment="1">
      <alignment horizontal="center" vertical="center" wrapText="1"/>
    </xf>
    <xf numFmtId="0" fontId="0" fillId="5" borderId="47" xfId="0" applyFill="1" applyBorder="1" applyAlignment="1">
      <alignment horizontal="center" vertical="center" wrapText="1"/>
    </xf>
    <xf numFmtId="0" fontId="0" fillId="8" borderId="30" xfId="0" applyFill="1" applyBorder="1" applyAlignment="1">
      <alignment horizontal="center" vertical="center" wrapText="1"/>
    </xf>
    <xf numFmtId="0" fontId="22" fillId="10" borderId="50" xfId="0" applyNumberFormat="1" applyFont="1" applyFill="1" applyBorder="1" applyAlignment="1">
      <alignment horizontal="center" vertical="center" wrapText="1"/>
    </xf>
    <xf numFmtId="0" fontId="0" fillId="20" borderId="50" xfId="0" applyFill="1" applyBorder="1" applyAlignment="1">
      <alignment horizontal="center" vertical="center" wrapText="1"/>
    </xf>
    <xf numFmtId="0" fontId="0" fillId="5" borderId="50" xfId="0" applyFill="1" applyBorder="1" applyAlignment="1">
      <alignment horizontal="center" vertical="center" wrapText="1"/>
    </xf>
    <xf numFmtId="0" fontId="0" fillId="8" borderId="33" xfId="0" applyFill="1" applyBorder="1" applyAlignment="1">
      <alignment horizontal="center" vertical="center" wrapText="1"/>
    </xf>
    <xf numFmtId="49" fontId="22" fillId="10" borderId="94" xfId="0" applyNumberFormat="1" applyFont="1" applyFill="1" applyBorder="1" applyAlignment="1">
      <alignment horizontal="center" vertical="center" wrapText="1"/>
    </xf>
    <xf numFmtId="49" fontId="0" fillId="15" borderId="42" xfId="0" applyNumberFormat="1" applyFill="1" applyBorder="1" applyAlignment="1">
      <alignment horizontal="center" vertical="center"/>
    </xf>
    <xf numFmtId="49" fontId="0" fillId="15" borderId="94" xfId="0" applyNumberFormat="1" applyFill="1" applyBorder="1" applyAlignment="1">
      <alignment horizontal="center" vertical="center"/>
    </xf>
    <xf numFmtId="49" fontId="0" fillId="15" borderId="94" xfId="0" applyNumberFormat="1" applyFill="1" applyBorder="1" applyAlignment="1">
      <alignment horizontal="center" vertical="center" wrapText="1"/>
    </xf>
    <xf numFmtId="0" fontId="0" fillId="5" borderId="66" xfId="0" applyFill="1" applyBorder="1" applyAlignment="1">
      <alignment horizontal="center" vertical="center" wrapText="1"/>
    </xf>
    <xf numFmtId="0" fontId="0" fillId="5" borderId="42" xfId="0" applyFill="1" applyBorder="1" applyAlignment="1">
      <alignment horizontal="center" vertical="center" wrapText="1"/>
    </xf>
    <xf numFmtId="0" fontId="0" fillId="19" borderId="33" xfId="0" applyNumberFormat="1" applyFill="1" applyBorder="1" applyAlignment="1">
      <alignment horizontal="center" vertical="center" wrapText="1"/>
    </xf>
    <xf numFmtId="166" fontId="0" fillId="19" borderId="35" xfId="0" applyNumberFormat="1" applyFill="1" applyBorder="1" applyAlignment="1">
      <alignment horizontal="center" vertical="center" wrapText="1"/>
    </xf>
    <xf numFmtId="0" fontId="0" fillId="0" borderId="11" xfId="0" applyBorder="1"/>
    <xf numFmtId="49" fontId="27" fillId="14" borderId="52" xfId="0" applyNumberFormat="1" applyFont="1" applyFill="1" applyBorder="1" applyAlignment="1">
      <alignment horizontal="center" vertical="center" wrapText="1"/>
    </xf>
    <xf numFmtId="49" fontId="27" fillId="10" borderId="56" xfId="0" applyNumberFormat="1" applyFont="1" applyFill="1" applyBorder="1" applyAlignment="1">
      <alignment horizontal="center" vertical="center" wrapText="1"/>
    </xf>
    <xf numFmtId="0" fontId="0" fillId="0" borderId="16" xfId="0" applyBorder="1"/>
    <xf numFmtId="2" fontId="28" fillId="0" borderId="10" xfId="0" applyNumberFormat="1" applyFont="1" applyBorder="1"/>
    <xf numFmtId="0" fontId="0" fillId="0" borderId="99" xfId="0" applyBorder="1"/>
    <xf numFmtId="49" fontId="27" fillId="14" borderId="31" xfId="0" applyNumberFormat="1" applyFont="1" applyFill="1" applyBorder="1" applyAlignment="1">
      <alignment horizontal="center" vertical="center"/>
    </xf>
    <xf numFmtId="0" fontId="0" fillId="0" borderId="100" xfId="0" applyBorder="1"/>
    <xf numFmtId="0" fontId="24" fillId="0" borderId="4" xfId="0" applyFont="1" applyBorder="1"/>
    <xf numFmtId="0" fontId="0" fillId="0" borderId="101" xfId="0" applyBorder="1"/>
    <xf numFmtId="49" fontId="27" fillId="14" borderId="58" xfId="0" applyNumberFormat="1" applyFont="1" applyFill="1" applyBorder="1" applyAlignment="1">
      <alignment horizontal="center" vertical="center" wrapText="1"/>
    </xf>
    <xf numFmtId="0" fontId="0" fillId="9" borderId="46" xfId="0" applyFill="1" applyBorder="1"/>
    <xf numFmtId="0" fontId="0" fillId="0" borderId="55" xfId="0" applyBorder="1"/>
    <xf numFmtId="0" fontId="0" fillId="19" borderId="58" xfId="0" applyNumberFormat="1" applyFill="1" applyBorder="1" applyAlignment="1">
      <alignment horizontal="center" vertical="center"/>
    </xf>
    <xf numFmtId="0" fontId="0" fillId="0" borderId="15" xfId="0" applyBorder="1"/>
    <xf numFmtId="49" fontId="27" fillId="14" borderId="33" xfId="0" applyNumberFormat="1" applyFont="1" applyFill="1" applyBorder="1" applyAlignment="1">
      <alignment horizontal="center" vertical="center"/>
    </xf>
    <xf numFmtId="49" fontId="27" fillId="14" borderId="66" xfId="0" applyNumberFormat="1" applyFont="1" applyFill="1" applyBorder="1" applyAlignment="1">
      <alignment horizontal="center" vertical="center" wrapText="1"/>
    </xf>
    <xf numFmtId="49" fontId="27" fillId="14" borderId="42" xfId="0" applyNumberFormat="1" applyFont="1" applyFill="1" applyBorder="1" applyAlignment="1">
      <alignment horizontal="center" vertical="center" wrapText="1"/>
    </xf>
    <xf numFmtId="49" fontId="27" fillId="14" borderId="67" xfId="0" applyNumberFormat="1" applyFont="1" applyFill="1" applyBorder="1" applyAlignment="1">
      <alignment horizontal="center" vertical="center" wrapText="1"/>
    </xf>
    <xf numFmtId="0" fontId="27" fillId="4" borderId="58" xfId="0" applyFont="1" applyFill="1" applyBorder="1" applyAlignment="1">
      <alignment horizontal="center" vertical="center" wrapText="1"/>
    </xf>
    <xf numFmtId="49" fontId="27" fillId="14" borderId="92" xfId="0" applyNumberFormat="1" applyFont="1" applyFill="1" applyBorder="1" applyAlignment="1">
      <alignment horizontal="center" vertical="center" wrapText="1"/>
    </xf>
    <xf numFmtId="0" fontId="27" fillId="4" borderId="51" xfId="0" applyFont="1" applyFill="1" applyBorder="1" applyAlignment="1">
      <alignment horizontal="center" vertical="center" wrapText="1"/>
    </xf>
    <xf numFmtId="49" fontId="27" fillId="14" borderId="41" xfId="0" applyNumberFormat="1" applyFont="1" applyFill="1" applyBorder="1" applyAlignment="1">
      <alignment horizontal="center" vertical="center" wrapText="1"/>
    </xf>
    <xf numFmtId="49" fontId="22" fillId="14" borderId="66" xfId="0" applyNumberFormat="1" applyFont="1" applyFill="1" applyBorder="1" applyAlignment="1">
      <alignment horizontal="center" vertical="center" wrapText="1"/>
    </xf>
    <xf numFmtId="49" fontId="22" fillId="14" borderId="42" xfId="0" applyNumberFormat="1" applyFont="1" applyFill="1" applyBorder="1" applyAlignment="1">
      <alignment horizontal="center" vertical="center" wrapText="1"/>
    </xf>
    <xf numFmtId="49" fontId="22" fillId="9" borderId="50" xfId="0" applyNumberFormat="1" applyFont="1" applyFill="1" applyBorder="1" applyAlignment="1">
      <alignment horizontal="center" vertical="center" wrapText="1"/>
    </xf>
    <xf numFmtId="0" fontId="22" fillId="14" borderId="31" xfId="0" applyNumberFormat="1" applyFont="1" applyFill="1" applyBorder="1" applyAlignment="1">
      <alignment horizontal="center" vertical="center" wrapText="1"/>
    </xf>
    <xf numFmtId="49" fontId="22" fillId="14" borderId="31" xfId="0" applyNumberFormat="1" applyFont="1" applyFill="1" applyBorder="1" applyAlignment="1">
      <alignment horizontal="center" vertical="center" wrapText="1"/>
    </xf>
    <xf numFmtId="0" fontId="0" fillId="15" borderId="53" xfId="0" applyFill="1" applyBorder="1" applyAlignment="1">
      <alignment horizontal="center" vertical="center" wrapText="1"/>
    </xf>
    <xf numFmtId="0" fontId="0" fillId="15" borderId="54" xfId="0" applyFill="1" applyBorder="1" applyAlignment="1">
      <alignment horizontal="center" vertical="center" wrapText="1"/>
    </xf>
    <xf numFmtId="0" fontId="0" fillId="20" borderId="53" xfId="0" applyFill="1" applyBorder="1" applyAlignment="1">
      <alignment horizontal="center" vertical="center" wrapText="1"/>
    </xf>
    <xf numFmtId="0" fontId="0" fillId="15" borderId="47" xfId="0" applyFill="1" applyBorder="1" applyAlignment="1">
      <alignment horizontal="center" vertical="center" wrapText="1"/>
    </xf>
    <xf numFmtId="0" fontId="0" fillId="15" borderId="47" xfId="0" applyFill="1" applyBorder="1" applyAlignment="1">
      <alignment horizontal="center" vertical="center"/>
    </xf>
    <xf numFmtId="0" fontId="0" fillId="15" borderId="30" xfId="0" applyFill="1" applyBorder="1" applyAlignment="1">
      <alignment horizontal="center" vertical="center"/>
    </xf>
    <xf numFmtId="0" fontId="0" fillId="8" borderId="53" xfId="0" applyFill="1" applyBorder="1" applyAlignment="1">
      <alignment horizontal="center" vertical="center" wrapText="1"/>
    </xf>
    <xf numFmtId="0" fontId="0" fillId="8" borderId="58" xfId="0" applyFill="1" applyBorder="1" applyAlignment="1">
      <alignment horizontal="center" vertical="center" wrapText="1"/>
    </xf>
    <xf numFmtId="0" fontId="0" fillId="19" borderId="46" xfId="0" applyFill="1" applyBorder="1" applyAlignment="1">
      <alignment horizontal="center" vertical="center" wrapText="1"/>
    </xf>
    <xf numFmtId="0" fontId="0" fillId="19" borderId="53" xfId="0" applyFill="1" applyBorder="1" applyAlignment="1">
      <alignment horizontal="center" vertical="center" wrapText="1"/>
    </xf>
    <xf numFmtId="0" fontId="0" fillId="19" borderId="54" xfId="0" applyFill="1" applyBorder="1" applyAlignment="1">
      <alignment horizontal="center" vertical="center" wrapText="1"/>
    </xf>
    <xf numFmtId="0" fontId="0" fillId="4" borderId="30" xfId="0" applyFill="1" applyBorder="1" applyAlignment="1">
      <alignment horizontal="center" vertical="center" wrapText="1"/>
    </xf>
    <xf numFmtId="0" fontId="0" fillId="4" borderId="31" xfId="0" applyFill="1" applyBorder="1" applyAlignment="1">
      <alignment horizontal="center" vertical="center" wrapText="1"/>
    </xf>
    <xf numFmtId="0" fontId="0" fillId="4" borderId="32" xfId="0" applyFill="1" applyBorder="1" applyAlignment="1">
      <alignment horizontal="center" vertical="center" wrapText="1"/>
    </xf>
    <xf numFmtId="0" fontId="0" fillId="4" borderId="53" xfId="0" applyFill="1" applyBorder="1" applyAlignment="1">
      <alignment horizontal="center" vertical="center" wrapText="1"/>
    </xf>
    <xf numFmtId="0" fontId="0" fillId="4" borderId="58" xfId="0" applyFill="1" applyBorder="1" applyAlignment="1">
      <alignment horizontal="center" vertical="center" wrapText="1"/>
    </xf>
    <xf numFmtId="0" fontId="0" fillId="4" borderId="54" xfId="0" applyFill="1" applyBorder="1" applyAlignment="1">
      <alignment horizontal="center" vertical="center" wrapText="1"/>
    </xf>
    <xf numFmtId="0" fontId="0" fillId="19" borderId="58" xfId="0" applyFill="1" applyBorder="1" applyAlignment="1">
      <alignment horizontal="center" vertical="center" wrapText="1"/>
    </xf>
    <xf numFmtId="0" fontId="1" fillId="19" borderId="46" xfId="0" applyFont="1" applyFill="1" applyBorder="1" applyAlignment="1">
      <alignment horizontal="center" vertical="center" wrapText="1"/>
    </xf>
    <xf numFmtId="0" fontId="0" fillId="19" borderId="30" xfId="0" applyNumberFormat="1" applyFill="1" applyBorder="1" applyAlignment="1">
      <alignment horizontal="center" vertical="center" wrapText="1"/>
    </xf>
    <xf numFmtId="49" fontId="0" fillId="19" borderId="31" xfId="0" applyNumberFormat="1" applyFill="1" applyBorder="1" applyAlignment="1">
      <alignment horizontal="center" vertical="center" wrapText="1"/>
    </xf>
    <xf numFmtId="0" fontId="0" fillId="19" borderId="31" xfId="0" applyNumberFormat="1" applyFill="1" applyBorder="1" applyAlignment="1">
      <alignment horizontal="center" vertical="center" wrapText="1"/>
    </xf>
    <xf numFmtId="0" fontId="0" fillId="15" borderId="30" xfId="0" applyFill="1" applyBorder="1" applyAlignment="1">
      <alignment horizontal="center" vertical="center" wrapText="1"/>
    </xf>
    <xf numFmtId="0" fontId="0" fillId="15" borderId="32" xfId="0" applyFill="1" applyBorder="1" applyAlignment="1">
      <alignment horizontal="center" vertical="center" wrapText="1"/>
    </xf>
    <xf numFmtId="0" fontId="0" fillId="20" borderId="30" xfId="0" applyFill="1" applyBorder="1" applyAlignment="1">
      <alignment horizontal="center" vertical="center" wrapText="1"/>
    </xf>
    <xf numFmtId="0" fontId="1" fillId="19" borderId="47" xfId="0" applyFont="1" applyFill="1" applyBorder="1" applyAlignment="1">
      <alignment horizontal="center" vertical="center" wrapText="1"/>
    </xf>
    <xf numFmtId="0" fontId="0" fillId="15" borderId="33" xfId="0" applyFill="1" applyBorder="1" applyAlignment="1">
      <alignment horizontal="center" vertical="center" wrapText="1"/>
    </xf>
    <xf numFmtId="0" fontId="0" fillId="15" borderId="35" xfId="0" applyFill="1" applyBorder="1" applyAlignment="1">
      <alignment horizontal="center" vertical="center" wrapText="1"/>
    </xf>
    <xf numFmtId="0" fontId="0" fillId="20" borderId="33" xfId="0" applyFill="1" applyBorder="1" applyAlignment="1">
      <alignment horizontal="center" vertical="center" wrapText="1"/>
    </xf>
    <xf numFmtId="0" fontId="0" fillId="15" borderId="50" xfId="0" applyFill="1" applyBorder="1" applyAlignment="1">
      <alignment horizontal="center" vertical="center" wrapText="1"/>
    </xf>
    <xf numFmtId="0" fontId="0" fillId="15" borderId="50" xfId="0" applyFill="1" applyBorder="1" applyAlignment="1">
      <alignment horizontal="center" vertical="center"/>
    </xf>
    <xf numFmtId="0" fontId="0" fillId="15" borderId="33" xfId="0" applyFill="1" applyBorder="1" applyAlignment="1">
      <alignment horizontal="center" vertical="center"/>
    </xf>
    <xf numFmtId="0" fontId="0" fillId="19" borderId="35" xfId="0" applyFill="1" applyBorder="1" applyAlignment="1">
      <alignment horizontal="center" vertical="center" wrapText="1"/>
    </xf>
    <xf numFmtId="0" fontId="0" fillId="4" borderId="33" xfId="0" applyFill="1" applyBorder="1" applyAlignment="1">
      <alignment horizontal="center" vertical="center" wrapText="1"/>
    </xf>
    <xf numFmtId="0" fontId="0" fillId="4" borderId="34" xfId="0" applyFill="1" applyBorder="1" applyAlignment="1">
      <alignment horizontal="center" vertical="center" wrapText="1"/>
    </xf>
    <xf numFmtId="0" fontId="0" fillId="4" borderId="35" xfId="0" applyFill="1" applyBorder="1" applyAlignment="1">
      <alignment horizontal="center" vertical="center" wrapText="1"/>
    </xf>
    <xf numFmtId="0" fontId="1" fillId="19" borderId="50" xfId="0" applyFont="1" applyFill="1" applyBorder="1" applyAlignment="1">
      <alignment horizontal="center" vertical="center" wrapText="1"/>
    </xf>
    <xf numFmtId="49" fontId="0" fillId="15" borderId="42" xfId="0" applyNumberFormat="1" applyFill="1" applyBorder="1" applyAlignment="1">
      <alignment horizontal="center" vertical="center" wrapText="1"/>
    </xf>
    <xf numFmtId="0" fontId="0" fillId="15" borderId="66" xfId="0" applyFill="1" applyBorder="1" applyAlignment="1">
      <alignment horizontal="center" vertical="center" wrapText="1"/>
    </xf>
    <xf numFmtId="2" fontId="0" fillId="15" borderId="94" xfId="0" applyNumberFormat="1" applyFill="1" applyBorder="1" applyAlignment="1">
      <alignment horizontal="center" vertical="center"/>
    </xf>
    <xf numFmtId="0" fontId="0" fillId="19" borderId="94" xfId="0" applyNumberFormat="1" applyFill="1" applyBorder="1" applyAlignment="1">
      <alignment horizontal="center" vertical="center" wrapText="1"/>
    </xf>
    <xf numFmtId="0" fontId="0" fillId="19" borderId="66" xfId="0" applyFill="1" applyBorder="1" applyAlignment="1">
      <alignment horizontal="center" vertical="center" wrapText="1"/>
    </xf>
    <xf numFmtId="0" fontId="0" fillId="19" borderId="42" xfId="0" applyNumberFormat="1" applyFill="1" applyBorder="1" applyAlignment="1">
      <alignment horizontal="center" vertical="center" wrapText="1"/>
    </xf>
    <xf numFmtId="0" fontId="0" fillId="19" borderId="67" xfId="0" applyNumberFormat="1" applyFill="1" applyBorder="1" applyAlignment="1">
      <alignment horizontal="center" vertical="center" wrapText="1"/>
    </xf>
    <xf numFmtId="0" fontId="0" fillId="4" borderId="67" xfId="0" applyFill="1" applyBorder="1" applyAlignment="1">
      <alignment horizontal="center" vertical="center" wrapText="1"/>
    </xf>
    <xf numFmtId="0" fontId="0" fillId="19" borderId="67" xfId="0" applyFill="1" applyBorder="1" applyAlignment="1">
      <alignment horizontal="center" vertical="center" wrapText="1"/>
    </xf>
    <xf numFmtId="0" fontId="0" fillId="19" borderId="94" xfId="0" applyFill="1" applyBorder="1" applyAlignment="1">
      <alignment horizontal="center" vertical="center" wrapText="1"/>
    </xf>
    <xf numFmtId="0" fontId="0" fillId="19" borderId="66" xfId="0" applyNumberFormat="1" applyFill="1" applyBorder="1" applyAlignment="1">
      <alignment horizontal="center" vertical="center" wrapText="1"/>
    </xf>
    <xf numFmtId="0" fontId="0" fillId="19" borderId="42" xfId="0" applyFill="1" applyBorder="1" applyAlignment="1">
      <alignment horizontal="center" vertical="center" wrapText="1"/>
    </xf>
    <xf numFmtId="166" fontId="0" fillId="19" borderId="42" xfId="0" applyNumberFormat="1" applyFill="1" applyBorder="1" applyAlignment="1">
      <alignment horizontal="center" vertical="center" wrapText="1"/>
    </xf>
    <xf numFmtId="0" fontId="0" fillId="0" borderId="82" xfId="0" applyBorder="1" applyAlignment="1">
      <alignment horizontal="center"/>
    </xf>
    <xf numFmtId="2" fontId="0" fillId="8" borderId="94" xfId="0" applyNumberFormat="1" applyFill="1" applyBorder="1" applyAlignment="1">
      <alignment horizontal="center" vertical="center" wrapText="1"/>
    </xf>
    <xf numFmtId="0" fontId="0" fillId="22" borderId="40" xfId="0" applyFill="1" applyBorder="1" applyAlignment="1">
      <alignment vertical="center" wrapText="1"/>
    </xf>
    <xf numFmtId="0" fontId="0" fillId="22" borderId="93" xfId="0" applyFill="1" applyBorder="1"/>
    <xf numFmtId="165" fontId="0" fillId="8" borderId="94" xfId="0" applyNumberFormat="1" applyFill="1" applyBorder="1" applyAlignment="1">
      <alignment horizontal="center" vertical="center" wrapText="1"/>
    </xf>
    <xf numFmtId="0" fontId="8" fillId="0" borderId="5" xfId="0" applyFont="1" applyBorder="1"/>
    <xf numFmtId="1" fontId="0" fillId="5" borderId="53" xfId="0" applyNumberFormat="1" applyFill="1" applyBorder="1" applyAlignment="1">
      <alignment horizontal="center" vertical="center" wrapText="1"/>
    </xf>
    <xf numFmtId="1" fontId="0" fillId="5" borderId="30" xfId="0" applyNumberFormat="1" applyFill="1" applyBorder="1" applyAlignment="1">
      <alignment horizontal="center" vertical="center" wrapText="1"/>
    </xf>
    <xf numFmtId="1" fontId="8" fillId="8" borderId="33" xfId="0" applyNumberFormat="1" applyFont="1" applyFill="1" applyBorder="1" applyAlignment="1">
      <alignment horizontal="center" vertical="center" wrapText="1"/>
    </xf>
    <xf numFmtId="49" fontId="13" fillId="14" borderId="58" xfId="0" applyNumberFormat="1" applyFont="1" applyFill="1" applyBorder="1" applyAlignment="1">
      <alignment horizontal="center" vertical="center" wrapText="1"/>
    </xf>
    <xf numFmtId="49" fontId="13" fillId="14" borderId="54" xfId="0" applyNumberFormat="1" applyFont="1" applyFill="1" applyBorder="1" applyAlignment="1">
      <alignment horizontal="center" vertical="center" wrapText="1"/>
    </xf>
    <xf numFmtId="0" fontId="29" fillId="0" borderId="12" xfId="0" applyFont="1" applyBorder="1"/>
    <xf numFmtId="49" fontId="1" fillId="15" borderId="31" xfId="0" applyNumberFormat="1" applyFont="1" applyFill="1" applyBorder="1" applyAlignment="1">
      <alignment horizontal="center" vertical="center" wrapText="1"/>
    </xf>
    <xf numFmtId="165" fontId="1" fillId="15" borderId="31" xfId="0" applyNumberFormat="1" applyFont="1" applyFill="1" applyBorder="1" applyAlignment="1">
      <alignment horizontal="center" vertical="center" wrapText="1"/>
    </xf>
    <xf numFmtId="49" fontId="1" fillId="15" borderId="32" xfId="0" applyNumberFormat="1" applyFont="1" applyFill="1" applyBorder="1" applyAlignment="1">
      <alignment horizontal="center" vertical="center" wrapText="1"/>
    </xf>
    <xf numFmtId="0" fontId="5" fillId="0" borderId="12" xfId="0" applyFont="1" applyBorder="1"/>
    <xf numFmtId="49" fontId="1" fillId="15" borderId="31" xfId="0" applyNumberFormat="1" applyFont="1" applyFill="1" applyBorder="1" applyAlignment="1">
      <alignment horizontal="center" vertical="center"/>
    </xf>
    <xf numFmtId="0" fontId="1" fillId="15" borderId="32" xfId="0" applyFont="1" applyFill="1" applyBorder="1" applyAlignment="1">
      <alignment horizontal="center" wrapText="1"/>
    </xf>
    <xf numFmtId="49" fontId="1" fillId="15" borderId="34" xfId="0" applyNumberFormat="1" applyFont="1" applyFill="1" applyBorder="1" applyAlignment="1">
      <alignment horizontal="center" vertical="center"/>
    </xf>
    <xf numFmtId="165" fontId="1" fillId="15" borderId="34" xfId="0" applyNumberFormat="1" applyFont="1" applyFill="1" applyBorder="1" applyAlignment="1">
      <alignment horizontal="center" vertical="center" wrapText="1"/>
    </xf>
    <xf numFmtId="0" fontId="1" fillId="15" borderId="35" xfId="0" applyFont="1" applyFill="1" applyBorder="1" applyAlignment="1">
      <alignment horizontal="center" vertical="center" wrapText="1"/>
    </xf>
    <xf numFmtId="0" fontId="0" fillId="0" borderId="51" xfId="0" applyBorder="1"/>
    <xf numFmtId="0" fontId="5" fillId="0" borderId="4" xfId="0" applyFont="1" applyBorder="1"/>
    <xf numFmtId="166" fontId="1" fillId="15" borderId="31" xfId="0" applyNumberFormat="1" applyFont="1" applyFill="1" applyBorder="1" applyAlignment="1">
      <alignment horizontal="center" vertical="center" wrapText="1"/>
    </xf>
    <xf numFmtId="0" fontId="11" fillId="15" borderId="32" xfId="0" applyFont="1" applyFill="1" applyBorder="1" applyAlignment="1">
      <alignment horizontal="center" vertical="center" wrapText="1"/>
    </xf>
    <xf numFmtId="0" fontId="11" fillId="15" borderId="35" xfId="0" applyFont="1" applyFill="1" applyBorder="1" applyAlignment="1">
      <alignment horizontal="center" vertical="center" wrapText="1"/>
    </xf>
    <xf numFmtId="0" fontId="28" fillId="0" borderId="4" xfId="0" applyNumberFormat="1" applyFont="1" applyBorder="1"/>
    <xf numFmtId="0" fontId="0" fillId="0" borderId="1" xfId="0" applyBorder="1"/>
    <xf numFmtId="0" fontId="0" fillId="0" borderId="38" xfId="0" applyBorder="1"/>
    <xf numFmtId="0" fontId="0" fillId="0" borderId="2" xfId="0" applyBorder="1"/>
    <xf numFmtId="0" fontId="0" fillId="0" borderId="73" xfId="0" applyBorder="1"/>
    <xf numFmtId="0" fontId="24" fillId="0" borderId="2" xfId="0" applyFont="1" applyBorder="1"/>
    <xf numFmtId="0" fontId="0" fillId="0" borderId="39" xfId="0" applyBorder="1"/>
    <xf numFmtId="0" fontId="0" fillId="0" borderId="43" xfId="0" applyBorder="1"/>
    <xf numFmtId="49" fontId="27" fillId="14" borderId="54" xfId="0" applyNumberFormat="1" applyFont="1" applyFill="1" applyBorder="1" applyAlignment="1">
      <alignment horizontal="center" vertical="center" wrapText="1"/>
    </xf>
    <xf numFmtId="49" fontId="27" fillId="14" borderId="26" xfId="0" applyNumberFormat="1" applyFont="1" applyFill="1" applyBorder="1" applyAlignment="1">
      <alignment horizontal="center" vertical="center" wrapText="1"/>
    </xf>
    <xf numFmtId="49" fontId="0" fillId="23" borderId="30" xfId="0" applyNumberFormat="1" applyFill="1" applyBorder="1" applyAlignment="1">
      <alignment horizontal="center" vertical="center" wrapText="1"/>
    </xf>
    <xf numFmtId="2" fontId="0" fillId="5" borderId="54" xfId="0" applyNumberFormat="1" applyFill="1" applyBorder="1" applyAlignment="1">
      <alignment horizontal="center" vertical="center" wrapText="1"/>
    </xf>
    <xf numFmtId="0" fontId="0" fillId="8" borderId="54" xfId="0" applyFill="1" applyBorder="1" applyAlignment="1">
      <alignment horizontal="center" vertical="center" wrapText="1"/>
    </xf>
    <xf numFmtId="0" fontId="0" fillId="5" borderId="53" xfId="0" applyFill="1" applyBorder="1" applyAlignment="1">
      <alignment horizontal="left" vertical="top" wrapText="1"/>
    </xf>
    <xf numFmtId="0" fontId="0" fillId="19" borderId="26" xfId="0" applyFill="1" applyBorder="1" applyAlignment="1">
      <alignment horizontal="center" vertical="center" wrapText="1"/>
    </xf>
    <xf numFmtId="2" fontId="0" fillId="5" borderId="32" xfId="0" applyNumberFormat="1" applyFill="1" applyBorder="1" applyAlignment="1">
      <alignment horizontal="center" vertical="center" wrapText="1"/>
    </xf>
    <xf numFmtId="0" fontId="0" fillId="8" borderId="32" xfId="0" applyFill="1" applyBorder="1" applyAlignment="1">
      <alignment horizontal="center" vertical="center" wrapText="1"/>
    </xf>
    <xf numFmtId="0" fontId="0" fillId="5" borderId="30" xfId="0" applyFill="1" applyBorder="1" applyAlignment="1">
      <alignment horizontal="left" vertical="top" wrapText="1"/>
    </xf>
    <xf numFmtId="0" fontId="30" fillId="5" borderId="30" xfId="0" applyFont="1" applyFill="1" applyBorder="1" applyAlignment="1">
      <alignment horizontal="left" vertical="top" wrapText="1"/>
    </xf>
    <xf numFmtId="49" fontId="0" fillId="23" borderId="33" xfId="0" applyNumberFormat="1" applyFill="1" applyBorder="1" applyAlignment="1">
      <alignment horizontal="center" vertical="center" wrapText="1"/>
    </xf>
    <xf numFmtId="2" fontId="0" fillId="5" borderId="35" xfId="0" applyNumberFormat="1" applyFill="1" applyBorder="1" applyAlignment="1">
      <alignment horizontal="center" vertical="center" wrapText="1"/>
    </xf>
    <xf numFmtId="0" fontId="0" fillId="8" borderId="35" xfId="0" applyFill="1" applyBorder="1" applyAlignment="1">
      <alignment horizontal="center" vertical="center" wrapText="1"/>
    </xf>
    <xf numFmtId="0" fontId="0" fillId="5" borderId="33" xfId="0" applyFill="1" applyBorder="1" applyAlignment="1">
      <alignment horizontal="left" vertical="top" wrapText="1"/>
    </xf>
    <xf numFmtId="0" fontId="0" fillId="5" borderId="35" xfId="0" applyFill="1" applyBorder="1" applyAlignment="1">
      <alignment horizontal="left" vertical="top" wrapText="1"/>
    </xf>
    <xf numFmtId="49" fontId="27" fillId="10" borderId="46" xfId="0" applyNumberFormat="1" applyFont="1" applyFill="1" applyBorder="1" applyAlignment="1">
      <alignment horizontal="center" vertical="center" wrapText="1"/>
    </xf>
    <xf numFmtId="2" fontId="0" fillId="8" borderId="53" xfId="0" applyNumberFormat="1" applyFill="1" applyBorder="1" applyAlignment="1">
      <alignment horizontal="center" vertical="center" wrapText="1"/>
    </xf>
    <xf numFmtId="2" fontId="0" fillId="8" borderId="54" xfId="0" applyNumberFormat="1" applyFill="1" applyBorder="1" applyAlignment="1">
      <alignment horizontal="center" vertical="center" wrapText="1"/>
    </xf>
    <xf numFmtId="0" fontId="0" fillId="20" borderId="46" xfId="0" applyFill="1" applyBorder="1" applyAlignment="1">
      <alignment horizontal="center" vertical="center"/>
    </xf>
    <xf numFmtId="0" fontId="0" fillId="20" borderId="47" xfId="0" applyFill="1" applyBorder="1" applyAlignment="1">
      <alignment horizontal="center" vertical="center"/>
    </xf>
    <xf numFmtId="0" fontId="0" fillId="20" borderId="50" xfId="0" applyFill="1" applyBorder="1" applyAlignment="1">
      <alignment horizontal="center" vertical="center"/>
    </xf>
    <xf numFmtId="0" fontId="0" fillId="0" borderId="114" xfId="0" applyBorder="1"/>
    <xf numFmtId="0" fontId="0" fillId="15" borderId="46" xfId="0" applyFill="1" applyBorder="1" applyAlignment="1">
      <alignment horizontal="center" vertical="center" wrapText="1"/>
    </xf>
    <xf numFmtId="0" fontId="0" fillId="15" borderId="46" xfId="0" applyFill="1" applyBorder="1" applyAlignment="1">
      <alignment horizontal="center" vertical="center"/>
    </xf>
    <xf numFmtId="0" fontId="0" fillId="15" borderId="53" xfId="0" applyFill="1" applyBorder="1" applyAlignment="1">
      <alignment horizontal="center" vertical="center"/>
    </xf>
    <xf numFmtId="0" fontId="0" fillId="0" borderId="76" xfId="0" applyBorder="1" applyAlignment="1">
      <alignment horizontal="left"/>
    </xf>
    <xf numFmtId="49" fontId="27" fillId="10" borderId="94" xfId="0" applyNumberFormat="1" applyFont="1" applyFill="1" applyBorder="1" applyAlignment="1">
      <alignment horizontal="center" vertical="center" wrapText="1"/>
    </xf>
    <xf numFmtId="0" fontId="0" fillId="4" borderId="82" xfId="0" applyFill="1" applyBorder="1" applyAlignment="1">
      <alignment vertical="center" wrapText="1"/>
    </xf>
    <xf numFmtId="0" fontId="0" fillId="0" borderId="115" xfId="0" applyBorder="1"/>
    <xf numFmtId="49" fontId="13" fillId="9" borderId="66" xfId="0" applyNumberFormat="1" applyFont="1" applyFill="1" applyBorder="1" applyAlignment="1">
      <alignment horizontal="center" vertical="center" wrapText="1"/>
    </xf>
    <xf numFmtId="49" fontId="13" fillId="9" borderId="67" xfId="0" applyNumberFormat="1" applyFont="1" applyFill="1" applyBorder="1" applyAlignment="1">
      <alignment horizontal="center" vertical="center" wrapText="1"/>
    </xf>
    <xf numFmtId="49" fontId="13" fillId="9" borderId="42" xfId="0" applyNumberFormat="1" applyFont="1" applyFill="1" applyBorder="1" applyAlignment="1">
      <alignment horizontal="center" vertical="center" wrapText="1"/>
    </xf>
    <xf numFmtId="49" fontId="1" fillId="24" borderId="58" xfId="0" applyNumberFormat="1" applyFont="1" applyFill="1" applyBorder="1" applyAlignment="1">
      <alignment horizontal="center" vertical="center" wrapText="1"/>
    </xf>
    <xf numFmtId="165" fontId="1" fillId="24" borderId="58" xfId="0" applyNumberFormat="1" applyFont="1" applyFill="1" applyBorder="1" applyAlignment="1">
      <alignment horizontal="center" vertical="center"/>
    </xf>
    <xf numFmtId="49" fontId="1" fillId="24" borderId="31" xfId="0" applyNumberFormat="1" applyFont="1" applyFill="1" applyBorder="1" applyAlignment="1">
      <alignment horizontal="center" vertical="center" wrapText="1"/>
    </xf>
    <xf numFmtId="165" fontId="1" fillId="24" borderId="31" xfId="0" applyNumberFormat="1" applyFont="1" applyFill="1" applyBorder="1" applyAlignment="1">
      <alignment horizontal="center" vertical="center"/>
    </xf>
    <xf numFmtId="49" fontId="11" fillId="7" borderId="34" xfId="0" applyNumberFormat="1" applyFont="1" applyFill="1" applyBorder="1" applyAlignment="1">
      <alignment horizontal="center" vertical="center"/>
    </xf>
    <xf numFmtId="165" fontId="11" fillId="7" borderId="34" xfId="0" applyNumberFormat="1" applyFont="1" applyFill="1" applyBorder="1" applyAlignment="1">
      <alignment horizontal="center" vertical="center"/>
    </xf>
    <xf numFmtId="49" fontId="13" fillId="10" borderId="66" xfId="0" applyNumberFormat="1" applyFont="1" applyFill="1" applyBorder="1" applyAlignment="1">
      <alignment horizontal="center" vertical="center"/>
    </xf>
    <xf numFmtId="49" fontId="1" fillId="24" borderId="67" xfId="0" applyNumberFormat="1" applyFont="1" applyFill="1" applyBorder="1" applyAlignment="1">
      <alignment horizontal="center" vertical="center" wrapText="1"/>
    </xf>
    <xf numFmtId="165" fontId="1" fillId="24" borderId="67" xfId="0" applyNumberFormat="1" applyFont="1" applyFill="1" applyBorder="1" applyAlignment="1">
      <alignment horizontal="center" vertical="center"/>
    </xf>
    <xf numFmtId="0" fontId="11" fillId="4" borderId="42" xfId="0" applyFont="1" applyFill="1" applyBorder="1" applyAlignment="1">
      <alignment horizontal="center" vertical="center"/>
    </xf>
    <xf numFmtId="165" fontId="5" fillId="0" borderId="51" xfId="0" applyNumberFormat="1" applyFont="1" applyBorder="1"/>
    <xf numFmtId="0" fontId="28" fillId="0" borderId="51" xfId="0" applyFont="1" applyBorder="1"/>
    <xf numFmtId="0" fontId="29" fillId="0" borderId="4" xfId="0" applyFont="1" applyBorder="1"/>
    <xf numFmtId="165" fontId="11" fillId="7" borderId="54" xfId="0" applyNumberFormat="1" applyFont="1" applyFill="1" applyBorder="1" applyAlignment="1">
      <alignment horizontal="center" vertical="center"/>
    </xf>
    <xf numFmtId="0" fontId="28" fillId="0" borderId="12" xfId="0" applyFont="1" applyBorder="1"/>
    <xf numFmtId="165" fontId="11" fillId="7" borderId="32" xfId="0" applyNumberFormat="1" applyFont="1" applyFill="1" applyBorder="1" applyAlignment="1">
      <alignment horizontal="center" vertical="center"/>
    </xf>
    <xf numFmtId="165" fontId="11" fillId="7" borderId="35" xfId="0" applyNumberFormat="1" applyFont="1" applyFill="1" applyBorder="1" applyAlignment="1">
      <alignment horizontal="center" vertical="center"/>
    </xf>
    <xf numFmtId="0" fontId="28" fillId="0" borderId="4" xfId="0" applyFont="1" applyBorder="1"/>
    <xf numFmtId="0" fontId="5" fillId="5" borderId="2" xfId="0" applyFont="1" applyFill="1" applyBorder="1"/>
    <xf numFmtId="0" fontId="5" fillId="5" borderId="4" xfId="0" applyFont="1" applyFill="1" applyBorder="1"/>
    <xf numFmtId="0" fontId="31" fillId="0" borderId="4" xfId="0" applyFont="1" applyBorder="1"/>
    <xf numFmtId="0" fontId="5" fillId="5" borderId="16" xfId="0" applyFont="1" applyFill="1" applyBorder="1"/>
    <xf numFmtId="0" fontId="5" fillId="5" borderId="100" xfId="0" applyFont="1" applyFill="1" applyBorder="1"/>
    <xf numFmtId="0" fontId="0" fillId="5" borderId="4" xfId="0" applyFill="1" applyBorder="1"/>
    <xf numFmtId="0" fontId="27" fillId="4" borderId="30" xfId="0" applyFont="1" applyFill="1" applyBorder="1" applyAlignment="1">
      <alignment horizontal="center" vertical="center" wrapText="1"/>
    </xf>
    <xf numFmtId="0" fontId="27" fillId="4" borderId="31" xfId="0" applyFont="1" applyFill="1" applyBorder="1" applyAlignment="1">
      <alignment horizontal="center" vertical="center" wrapText="1"/>
    </xf>
    <xf numFmtId="49" fontId="5" fillId="0" borderId="4" xfId="0" applyNumberFormat="1" applyFont="1" applyBorder="1"/>
    <xf numFmtId="49" fontId="0" fillId="25" borderId="53" xfId="0" applyNumberFormat="1" applyFill="1" applyBorder="1" applyAlignment="1">
      <alignment horizontal="center" vertical="center" wrapText="1"/>
    </xf>
    <xf numFmtId="2" fontId="0" fillId="4" borderId="31" xfId="0" applyNumberFormat="1" applyFill="1" applyBorder="1" applyAlignment="1">
      <alignment horizontal="center" vertical="center" wrapText="1"/>
    </xf>
    <xf numFmtId="0" fontId="0" fillId="19" borderId="31" xfId="0" applyFill="1" applyBorder="1" applyAlignment="1">
      <alignment horizontal="center" vertical="center"/>
    </xf>
    <xf numFmtId="49" fontId="0" fillId="25" borderId="30" xfId="0" applyNumberFormat="1" applyFill="1" applyBorder="1" applyAlignment="1">
      <alignment horizontal="center" vertical="center" wrapText="1"/>
    </xf>
    <xf numFmtId="49" fontId="0" fillId="25" borderId="33" xfId="0" applyNumberFormat="1" applyFill="1" applyBorder="1" applyAlignment="1">
      <alignment horizontal="center" vertical="center" wrapText="1"/>
    </xf>
    <xf numFmtId="0" fontId="0" fillId="5" borderId="34" xfId="0" applyFill="1" applyBorder="1" applyAlignment="1">
      <alignment horizontal="left" vertical="top" wrapText="1"/>
    </xf>
    <xf numFmtId="0" fontId="5" fillId="5" borderId="21" xfId="0" applyFont="1" applyFill="1" applyBorder="1"/>
    <xf numFmtId="0" fontId="5" fillId="5" borderId="12" xfId="0" applyFont="1" applyFill="1" applyBorder="1"/>
    <xf numFmtId="0" fontId="27" fillId="4" borderId="32" xfId="0" applyFont="1" applyFill="1" applyBorder="1" applyAlignment="1">
      <alignment horizontal="center" vertical="center" wrapText="1"/>
    </xf>
    <xf numFmtId="0" fontId="0" fillId="5" borderId="46" xfId="0" applyFill="1" applyBorder="1" applyAlignment="1">
      <alignment horizontal="center" vertical="center" wrapText="1"/>
    </xf>
    <xf numFmtId="0" fontId="0" fillId="19" borderId="46" xfId="0" applyFill="1" applyBorder="1" applyAlignment="1">
      <alignment horizontal="center" vertical="center"/>
    </xf>
    <xf numFmtId="0" fontId="0" fillId="19" borderId="47" xfId="0" applyFill="1" applyBorder="1" applyAlignment="1">
      <alignment horizontal="center" vertical="center"/>
    </xf>
    <xf numFmtId="0" fontId="0" fillId="19" borderId="50" xfId="0" applyFill="1" applyBorder="1" applyAlignment="1">
      <alignment horizontal="center" vertical="center"/>
    </xf>
    <xf numFmtId="0" fontId="5" fillId="5" borderId="5" xfId="0" applyFont="1" applyFill="1" applyBorder="1"/>
    <xf numFmtId="0" fontId="0" fillId="0" borderId="106" xfId="0" applyBorder="1"/>
    <xf numFmtId="0" fontId="0" fillId="0" borderId="83" xfId="0" applyBorder="1"/>
    <xf numFmtId="49" fontId="33" fillId="14" borderId="58" xfId="0" applyNumberFormat="1" applyFont="1" applyFill="1" applyBorder="1" applyAlignment="1">
      <alignment horizontal="center" vertical="center" wrapText="1"/>
    </xf>
    <xf numFmtId="0" fontId="33" fillId="4" borderId="58" xfId="0" applyFont="1" applyFill="1" applyBorder="1" applyAlignment="1">
      <alignment horizontal="center" vertical="center" wrapText="1"/>
    </xf>
    <xf numFmtId="49" fontId="34" fillId="9" borderId="46" xfId="0" applyNumberFormat="1" applyFont="1" applyFill="1" applyBorder="1" applyAlignment="1">
      <alignment horizontal="center" vertical="center" wrapText="1"/>
    </xf>
    <xf numFmtId="0" fontId="29" fillId="0" borderId="55" xfId="0" applyFont="1" applyBorder="1" applyAlignment="1">
      <alignment horizontal="left"/>
    </xf>
    <xf numFmtId="49" fontId="13" fillId="9" borderId="66" xfId="0" applyNumberFormat="1" applyFont="1" applyFill="1" applyBorder="1" applyAlignment="1">
      <alignment horizontal="center" vertical="center"/>
    </xf>
    <xf numFmtId="49" fontId="13" fillId="9" borderId="67" xfId="0" applyNumberFormat="1" applyFont="1" applyFill="1" applyBorder="1" applyAlignment="1">
      <alignment horizontal="center" vertical="center"/>
    </xf>
    <xf numFmtId="49" fontId="1" fillId="15" borderId="58" xfId="0" applyNumberFormat="1" applyFont="1" applyFill="1" applyBorder="1" applyAlignment="1">
      <alignment horizontal="center" vertical="center"/>
    </xf>
    <xf numFmtId="165" fontId="1" fillId="15" borderId="58" xfId="0" applyNumberFormat="1" applyFont="1" applyFill="1" applyBorder="1" applyAlignment="1">
      <alignment horizontal="center" vertical="center"/>
    </xf>
    <xf numFmtId="165" fontId="1" fillId="15" borderId="31" xfId="0" applyNumberFormat="1" applyFont="1" applyFill="1" applyBorder="1" applyAlignment="1">
      <alignment horizontal="center" vertical="center"/>
    </xf>
    <xf numFmtId="49" fontId="1" fillId="15" borderId="67" xfId="0" applyNumberFormat="1" applyFont="1" applyFill="1" applyBorder="1" applyAlignment="1">
      <alignment horizontal="center" vertical="center"/>
    </xf>
    <xf numFmtId="165" fontId="1" fillId="15" borderId="67" xfId="0" applyNumberFormat="1" applyFont="1" applyFill="1" applyBorder="1" applyAlignment="1">
      <alignment horizontal="center" vertical="center"/>
    </xf>
    <xf numFmtId="0" fontId="5" fillId="5" borderId="70" xfId="0" applyFont="1" applyFill="1" applyBorder="1"/>
    <xf numFmtId="0" fontId="1" fillId="4" borderId="12" xfId="0" applyFont="1" applyFill="1" applyBorder="1"/>
    <xf numFmtId="0" fontId="0" fillId="4" borderId="12" xfId="0" applyFill="1" applyBorder="1" applyAlignment="1">
      <alignment vertical="center" wrapText="1"/>
    </xf>
    <xf numFmtId="0" fontId="0" fillId="4" borderId="4" xfId="0" applyFill="1" applyBorder="1" applyAlignment="1">
      <alignment vertical="center" wrapText="1"/>
    </xf>
    <xf numFmtId="0" fontId="9" fillId="4" borderId="51" xfId="0" applyFont="1" applyFill="1" applyBorder="1"/>
    <xf numFmtId="0" fontId="17" fillId="4" borderId="5" xfId="0" applyFont="1" applyFill="1" applyBorder="1" applyAlignment="1">
      <alignment vertical="center" wrapText="1"/>
    </xf>
    <xf numFmtId="0" fontId="1" fillId="4" borderId="120" xfId="0" applyFont="1" applyFill="1" applyBorder="1" applyAlignment="1">
      <alignment vertical="center" wrapText="1"/>
    </xf>
    <xf numFmtId="0" fontId="7" fillId="26" borderId="67" xfId="0" applyFont="1" applyFill="1" applyBorder="1" applyAlignment="1">
      <alignment vertical="center"/>
    </xf>
    <xf numFmtId="0" fontId="7" fillId="26" borderId="42" xfId="0" applyFont="1" applyFill="1" applyBorder="1" applyAlignment="1">
      <alignment vertical="center"/>
    </xf>
    <xf numFmtId="0" fontId="1" fillId="4" borderId="4" xfId="0" applyFont="1" applyFill="1" applyBorder="1" applyAlignment="1">
      <alignment vertical="center" wrapText="1"/>
    </xf>
    <xf numFmtId="0" fontId="17" fillId="4" borderId="10" xfId="0" applyFont="1" applyFill="1" applyBorder="1" applyAlignment="1">
      <alignment vertical="center" wrapText="1"/>
    </xf>
    <xf numFmtId="0" fontId="0" fillId="4" borderId="4" xfId="0" applyFill="1" applyBorder="1" applyAlignment="1">
      <alignment vertical="center"/>
    </xf>
    <xf numFmtId="0" fontId="10" fillId="4" borderId="4" xfId="0" applyFont="1" applyFill="1" applyBorder="1" applyAlignment="1">
      <alignment vertical="center"/>
    </xf>
    <xf numFmtId="49" fontId="0" fillId="4" borderId="4" xfId="0" applyNumberFormat="1" applyFill="1" applyBorder="1" applyAlignment="1">
      <alignment vertical="center" wrapText="1"/>
    </xf>
    <xf numFmtId="0" fontId="0" fillId="4" borderId="5" xfId="0" applyFill="1" applyBorder="1" applyAlignment="1">
      <alignment vertical="center"/>
    </xf>
    <xf numFmtId="49" fontId="15" fillId="10" borderId="54" xfId="0" applyNumberFormat="1" applyFont="1" applyFill="1" applyBorder="1" applyAlignment="1">
      <alignment horizontal="center" vertical="center" wrapText="1"/>
    </xf>
    <xf numFmtId="165" fontId="9" fillId="17" borderId="44" xfId="0" applyNumberFormat="1" applyFont="1" applyFill="1" applyBorder="1" applyAlignment="1">
      <alignment horizontal="center" vertical="center"/>
    </xf>
    <xf numFmtId="165" fontId="9" fillId="17" borderId="45" xfId="0" applyNumberFormat="1" applyFont="1" applyFill="1" applyBorder="1" applyAlignment="1">
      <alignment vertical="center"/>
    </xf>
    <xf numFmtId="0" fontId="0" fillId="4" borderId="12" xfId="0" applyNumberFormat="1" applyFill="1" applyBorder="1" applyAlignment="1">
      <alignment vertical="center" wrapText="1"/>
    </xf>
    <xf numFmtId="165" fontId="9" fillId="5" borderId="105" xfId="0" applyNumberFormat="1" applyFont="1" applyFill="1" applyBorder="1" applyAlignment="1">
      <alignment vertical="center"/>
    </xf>
    <xf numFmtId="49" fontId="15" fillId="10" borderId="32" xfId="0" applyNumberFormat="1" applyFont="1" applyFill="1" applyBorder="1" applyAlignment="1">
      <alignment horizontal="center" vertical="center" wrapText="1"/>
    </xf>
    <xf numFmtId="0" fontId="9" fillId="17" borderId="25" xfId="0" applyFont="1" applyFill="1" applyBorder="1" applyAlignment="1">
      <alignment horizontal="center" vertical="center"/>
    </xf>
    <xf numFmtId="165" fontId="9" fillId="17" borderId="29" xfId="0" applyNumberFormat="1" applyFont="1" applyFill="1" applyBorder="1" applyAlignment="1">
      <alignment vertical="center"/>
    </xf>
    <xf numFmtId="165" fontId="9" fillId="5" borderId="28" xfId="0" applyNumberFormat="1" applyFont="1" applyFill="1" applyBorder="1" applyAlignment="1">
      <alignment vertical="center"/>
    </xf>
    <xf numFmtId="49" fontId="15" fillId="10" borderId="35" xfId="0" applyNumberFormat="1" applyFont="1" applyFill="1" applyBorder="1" applyAlignment="1">
      <alignment horizontal="center" vertical="center" wrapText="1"/>
    </xf>
    <xf numFmtId="0" fontId="9" fillId="17" borderId="48" xfId="0" applyFont="1" applyFill="1" applyBorder="1" applyAlignment="1">
      <alignment horizontal="center" vertical="center"/>
    </xf>
    <xf numFmtId="165" fontId="9" fillId="17" borderId="49" xfId="0" applyNumberFormat="1" applyFont="1" applyFill="1" applyBorder="1" applyAlignment="1">
      <alignment vertical="center"/>
    </xf>
    <xf numFmtId="165" fontId="9" fillId="5" borderId="101" xfId="0" applyNumberFormat="1" applyFont="1" applyFill="1" applyBorder="1" applyAlignment="1">
      <alignment vertical="center"/>
    </xf>
    <xf numFmtId="0" fontId="0" fillId="4" borderId="10" xfId="0" applyFill="1" applyBorder="1" applyAlignment="1">
      <alignment vertical="center"/>
    </xf>
    <xf numFmtId="165" fontId="0" fillId="4" borderId="12" xfId="0" applyNumberFormat="1" applyFill="1" applyBorder="1" applyAlignment="1">
      <alignment vertical="center" wrapText="1"/>
    </xf>
    <xf numFmtId="165" fontId="9" fillId="17" borderId="25" xfId="0" applyNumberFormat="1" applyFont="1" applyFill="1" applyBorder="1" applyAlignment="1">
      <alignment horizontal="center" vertical="center"/>
    </xf>
    <xf numFmtId="165" fontId="9" fillId="17" borderId="48" xfId="0" applyNumberFormat="1" applyFont="1" applyFill="1" applyBorder="1" applyAlignment="1">
      <alignment horizontal="center" vertical="center"/>
    </xf>
    <xf numFmtId="165" fontId="9" fillId="8" borderId="44" xfId="0" applyNumberFormat="1" applyFont="1" applyFill="1" applyBorder="1" applyAlignment="1">
      <alignment horizontal="center" vertical="center" wrapText="1"/>
    </xf>
    <xf numFmtId="0" fontId="35" fillId="27" borderId="45" xfId="0" applyFont="1" applyFill="1" applyBorder="1" applyAlignment="1">
      <alignment horizontal="center" vertical="center" wrapText="1"/>
    </xf>
    <xf numFmtId="10" fontId="36" fillId="4" borderId="12" xfId="0" applyNumberFormat="1" applyFont="1" applyFill="1" applyBorder="1" applyAlignment="1">
      <alignment horizontal="center"/>
    </xf>
    <xf numFmtId="165" fontId="9" fillId="5" borderId="25" xfId="0" applyNumberFormat="1" applyFont="1" applyFill="1" applyBorder="1" applyAlignment="1">
      <alignment horizontal="center" vertical="center" wrapText="1"/>
    </xf>
    <xf numFmtId="165" fontId="35" fillId="27" borderId="29" xfId="0" applyNumberFormat="1" applyFont="1" applyFill="1" applyBorder="1" applyAlignment="1">
      <alignment horizontal="center" vertical="center" wrapText="1"/>
    </xf>
    <xf numFmtId="165" fontId="9" fillId="5" borderId="48" xfId="0" applyNumberFormat="1" applyFont="1" applyFill="1" applyBorder="1" applyAlignment="1">
      <alignment horizontal="center" vertical="center" wrapText="1"/>
    </xf>
    <xf numFmtId="165" fontId="35" fillId="27" borderId="49" xfId="0" applyNumberFormat="1" applyFont="1" applyFill="1" applyBorder="1" applyAlignment="1">
      <alignment horizontal="center" vertical="center" wrapText="1"/>
    </xf>
    <xf numFmtId="0" fontId="2" fillId="4" borderId="51" xfId="0" applyFont="1" applyFill="1" applyBorder="1"/>
    <xf numFmtId="0" fontId="9" fillId="4" borderId="51" xfId="0" applyFont="1" applyFill="1" applyBorder="1" applyAlignment="1">
      <alignment vertical="center"/>
    </xf>
    <xf numFmtId="10" fontId="9" fillId="5" borderId="44" xfId="0" applyNumberFormat="1" applyFont="1" applyFill="1" applyBorder="1" applyAlignment="1">
      <alignment horizontal="center" vertical="center" wrapText="1"/>
    </xf>
    <xf numFmtId="0" fontId="37" fillId="28" borderId="45" xfId="0" applyFont="1" applyFill="1" applyBorder="1" applyAlignment="1">
      <alignment horizontal="center" vertical="center" wrapText="1"/>
    </xf>
    <xf numFmtId="10" fontId="0" fillId="4" borderId="12" xfId="0" applyNumberFormat="1" applyFill="1" applyBorder="1" applyAlignment="1">
      <alignment vertical="center" wrapText="1"/>
    </xf>
    <xf numFmtId="0" fontId="9" fillId="5" borderId="25" xfId="0" applyFont="1" applyFill="1" applyBorder="1" applyAlignment="1">
      <alignment horizontal="center" vertical="center" wrapText="1"/>
    </xf>
    <xf numFmtId="165" fontId="37" fillId="28" borderId="29" xfId="0" applyNumberFormat="1" applyFont="1" applyFill="1" applyBorder="1" applyAlignment="1">
      <alignment horizontal="center" vertical="center" wrapText="1"/>
    </xf>
    <xf numFmtId="0" fontId="9" fillId="5" borderId="48" xfId="0" applyFont="1" applyFill="1" applyBorder="1" applyAlignment="1">
      <alignment horizontal="center" vertical="center" wrapText="1"/>
    </xf>
    <xf numFmtId="165" fontId="37" fillId="28" borderId="49" xfId="0" applyNumberFormat="1" applyFont="1" applyFill="1" applyBorder="1" applyAlignment="1">
      <alignment horizontal="center" vertical="center" wrapText="1"/>
    </xf>
    <xf numFmtId="0" fontId="24" fillId="4" borderId="4" xfId="0" applyFont="1" applyFill="1" applyBorder="1" applyAlignment="1">
      <alignment vertical="center"/>
    </xf>
    <xf numFmtId="0" fontId="9" fillId="4" borderId="10" xfId="0" applyFont="1" applyFill="1" applyBorder="1"/>
    <xf numFmtId="0" fontId="14" fillId="4" borderId="4" xfId="0" applyFont="1" applyFill="1" applyBorder="1" applyAlignment="1">
      <alignment vertical="center"/>
    </xf>
    <xf numFmtId="0" fontId="9" fillId="4" borderId="4" xfId="0" applyFont="1" applyFill="1" applyBorder="1"/>
    <xf numFmtId="49" fontId="14" fillId="4" borderId="4" xfId="0" applyNumberFormat="1" applyFont="1" applyFill="1" applyBorder="1" applyAlignment="1">
      <alignment vertical="center"/>
    </xf>
    <xf numFmtId="0" fontId="0" fillId="4" borderId="3" xfId="0" applyFill="1" applyBorder="1" applyAlignment="1">
      <alignment vertical="center"/>
    </xf>
    <xf numFmtId="0" fontId="36" fillId="4" borderId="4" xfId="0" applyFont="1" applyFill="1" applyBorder="1" applyAlignment="1">
      <alignment vertical="center" wrapText="1"/>
    </xf>
    <xf numFmtId="49" fontId="0" fillId="4" borderId="5" xfId="0" applyNumberFormat="1" applyFill="1" applyBorder="1"/>
    <xf numFmtId="49" fontId="38" fillId="29" borderId="117" xfId="0" applyNumberFormat="1" applyFont="1" applyFill="1" applyBorder="1" applyAlignment="1">
      <alignment vertical="center" wrapText="1"/>
    </xf>
    <xf numFmtId="2" fontId="11" fillId="15" borderId="67" xfId="0" applyNumberFormat="1" applyFont="1" applyFill="1" applyBorder="1" applyAlignment="1">
      <alignment vertical="center" wrapText="1"/>
    </xf>
    <xf numFmtId="0" fontId="17" fillId="4" borderId="100" xfId="0" applyFont="1" applyFill="1" applyBorder="1" applyAlignment="1">
      <alignment vertical="center" wrapText="1"/>
    </xf>
    <xf numFmtId="2" fontId="11" fillId="15" borderId="58" xfId="0" applyNumberFormat="1" applyFont="1" applyFill="1" applyBorder="1" applyAlignment="1">
      <alignment vertical="center" wrapText="1"/>
    </xf>
    <xf numFmtId="0" fontId="0" fillId="4" borderId="21" xfId="0" applyFill="1" applyBorder="1"/>
    <xf numFmtId="0" fontId="9" fillId="4" borderId="21" xfId="0" applyFont="1" applyFill="1" applyBorder="1"/>
    <xf numFmtId="0" fontId="2" fillId="4" borderId="4" xfId="0" applyFont="1" applyFill="1" applyBorder="1"/>
    <xf numFmtId="2" fontId="0" fillId="4" borderId="4" xfId="0" applyNumberFormat="1" applyFill="1" applyBorder="1" applyAlignment="1">
      <alignment vertical="center"/>
    </xf>
    <xf numFmtId="0" fontId="24" fillId="4" borderId="4" xfId="0" applyFont="1" applyFill="1" applyBorder="1" applyAlignment="1">
      <alignment vertical="center" wrapText="1"/>
    </xf>
    <xf numFmtId="0" fontId="2" fillId="4" borderId="4" xfId="0" applyFont="1" applyFill="1" applyBorder="1" applyAlignment="1">
      <alignment vertical="center" wrapText="1"/>
    </xf>
    <xf numFmtId="167" fontId="5" fillId="4" borderId="4" xfId="0" applyNumberFormat="1" applyFont="1" applyFill="1" applyBorder="1"/>
    <xf numFmtId="0" fontId="5" fillId="4" borderId="4" xfId="0" applyFont="1" applyFill="1" applyBorder="1"/>
    <xf numFmtId="0" fontId="0" fillId="5" borderId="57" xfId="0" applyFill="1" applyBorder="1"/>
    <xf numFmtId="0" fontId="0" fillId="5" borderId="36" xfId="0" applyFill="1" applyBorder="1"/>
    <xf numFmtId="0" fontId="0" fillId="4" borderId="121" xfId="0" applyFill="1" applyBorder="1"/>
    <xf numFmtId="0" fontId="33" fillId="4" borderId="122" xfId="0" applyNumberFormat="1" applyFont="1" applyFill="1" applyBorder="1" applyAlignment="1">
      <alignment horizontal="center" vertical="center"/>
    </xf>
    <xf numFmtId="0" fontId="0" fillId="4" borderId="123" xfId="0" applyFill="1" applyBorder="1"/>
    <xf numFmtId="49" fontId="9" fillId="33" borderId="31" xfId="0" applyNumberFormat="1" applyFont="1" applyFill="1" applyBorder="1" applyAlignment="1">
      <alignment horizontal="center"/>
    </xf>
    <xf numFmtId="0" fontId="0" fillId="4" borderId="100" xfId="0" applyFill="1" applyBorder="1"/>
    <xf numFmtId="49" fontId="8" fillId="30" borderId="31" xfId="0" applyNumberFormat="1" applyFont="1" applyFill="1" applyBorder="1" applyAlignment="1">
      <alignment horizontal="center" vertical="center" wrapText="1"/>
    </xf>
    <xf numFmtId="49" fontId="8" fillId="31" borderId="31" xfId="0" applyNumberFormat="1" applyFont="1" applyFill="1" applyBorder="1" applyAlignment="1">
      <alignment horizontal="center" vertical="center" wrapText="1"/>
    </xf>
    <xf numFmtId="49" fontId="8" fillId="32" borderId="31" xfId="0" applyNumberFormat="1" applyFont="1" applyFill="1" applyBorder="1" applyAlignment="1">
      <alignment horizontal="center" vertical="center" wrapText="1"/>
    </xf>
    <xf numFmtId="49" fontId="8" fillId="33" borderId="31" xfId="0" applyNumberFormat="1" applyFont="1" applyFill="1" applyBorder="1" applyAlignment="1">
      <alignment horizontal="center" vertical="center" wrapText="1"/>
    </xf>
    <xf numFmtId="0" fontId="0" fillId="5" borderId="31" xfId="0" applyNumberFormat="1" applyFill="1" applyBorder="1" applyAlignment="1">
      <alignment horizontal="center" vertical="center"/>
    </xf>
    <xf numFmtId="49" fontId="0" fillId="5" borderId="31" xfId="0" applyNumberFormat="1" applyFill="1" applyBorder="1" applyAlignment="1">
      <alignment horizontal="center" vertical="center"/>
    </xf>
    <xf numFmtId="49" fontId="0" fillId="5" borderId="31" xfId="0" applyNumberFormat="1" applyFill="1" applyBorder="1" applyAlignment="1">
      <alignment vertical="center"/>
    </xf>
    <xf numFmtId="0" fontId="0" fillId="5" borderId="31" xfId="0" applyFill="1" applyBorder="1" applyAlignment="1">
      <alignment horizontal="center" vertical="center"/>
    </xf>
    <xf numFmtId="49" fontId="0" fillId="5" borderId="31" xfId="0" applyNumberFormat="1" applyFill="1" applyBorder="1" applyAlignment="1">
      <alignment vertical="center" wrapText="1"/>
    </xf>
    <xf numFmtId="49" fontId="0" fillId="5" borderId="31" xfId="0" applyNumberFormat="1" applyFill="1" applyBorder="1" applyAlignment="1">
      <alignment horizontal="center" vertical="center" wrapText="1"/>
    </xf>
    <xf numFmtId="0" fontId="0" fillId="5" borderId="34" xfId="0" applyNumberFormat="1" applyFill="1" applyBorder="1" applyAlignment="1">
      <alignment horizontal="center" vertical="center"/>
    </xf>
    <xf numFmtId="49" fontId="0" fillId="5" borderId="34" xfId="0" applyNumberFormat="1" applyFill="1" applyBorder="1" applyAlignment="1">
      <alignment horizontal="center" vertical="center"/>
    </xf>
    <xf numFmtId="49" fontId="0" fillId="5" borderId="34" xfId="0" applyNumberFormat="1" applyFill="1" applyBorder="1" applyAlignment="1">
      <alignment vertical="center" wrapText="1"/>
    </xf>
    <xf numFmtId="49" fontId="0" fillId="5" borderId="34" xfId="0" applyNumberFormat="1" applyFill="1" applyBorder="1" applyAlignment="1">
      <alignment horizontal="center" vertical="center" wrapText="1"/>
    </xf>
    <xf numFmtId="0" fontId="0" fillId="5" borderId="58" xfId="0" applyNumberFormat="1" applyFill="1" applyBorder="1" applyAlignment="1">
      <alignment horizontal="center" vertical="center"/>
    </xf>
    <xf numFmtId="49" fontId="0" fillId="5" borderId="58" xfId="0" applyNumberFormat="1" applyFill="1" applyBorder="1" applyAlignment="1">
      <alignment horizontal="center" vertical="center"/>
    </xf>
    <xf numFmtId="49" fontId="0" fillId="5" borderId="58" xfId="0" applyNumberFormat="1" applyFill="1" applyBorder="1" applyAlignment="1">
      <alignment vertical="center"/>
    </xf>
    <xf numFmtId="0" fontId="0" fillId="5" borderId="58" xfId="0" applyFill="1" applyBorder="1" applyAlignment="1">
      <alignment horizontal="center" vertical="center"/>
    </xf>
    <xf numFmtId="49" fontId="0" fillId="5" borderId="58" xfId="0" applyNumberFormat="1" applyFill="1" applyBorder="1" applyAlignment="1">
      <alignment vertical="center" wrapText="1"/>
    </xf>
    <xf numFmtId="49" fontId="0" fillId="5" borderId="34" xfId="0" applyNumberFormat="1" applyFill="1" applyBorder="1" applyAlignment="1">
      <alignment vertical="center"/>
    </xf>
    <xf numFmtId="0" fontId="0" fillId="5" borderId="58" xfId="0" applyFill="1" applyBorder="1" applyAlignment="1">
      <alignment vertical="center"/>
    </xf>
    <xf numFmtId="0" fontId="0" fillId="0" borderId="58" xfId="0" applyBorder="1"/>
    <xf numFmtId="0" fontId="0" fillId="5" borderId="58" xfId="0" applyFill="1" applyBorder="1" applyAlignment="1">
      <alignment vertical="center" wrapText="1"/>
    </xf>
    <xf numFmtId="0" fontId="0" fillId="0" borderId="31" xfId="0" applyBorder="1"/>
    <xf numFmtId="0" fontId="0" fillId="5" borderId="31" xfId="0" applyFill="1" applyBorder="1" applyAlignment="1">
      <alignment vertical="center"/>
    </xf>
    <xf numFmtId="0" fontId="0" fillId="5" borderId="31" xfId="0" applyFill="1" applyBorder="1" applyAlignment="1">
      <alignment vertical="center" wrapText="1"/>
    </xf>
    <xf numFmtId="0" fontId="0" fillId="0" borderId="124" xfId="0" applyBorder="1"/>
    <xf numFmtId="0" fontId="0" fillId="5" borderId="125" xfId="0" applyFill="1" applyBorder="1" applyAlignment="1">
      <alignment vertical="center"/>
    </xf>
    <xf numFmtId="0" fontId="0" fillId="0" borderId="125" xfId="0" applyBorder="1"/>
    <xf numFmtId="0" fontId="0" fillId="5" borderId="125" xfId="0" applyFill="1" applyBorder="1" applyAlignment="1">
      <alignment vertical="center" wrapText="1"/>
    </xf>
    <xf numFmtId="0" fontId="0" fillId="0" borderId="126" xfId="0" applyBorder="1"/>
    <xf numFmtId="0" fontId="0" fillId="4" borderId="21" xfId="0" applyFill="1" applyBorder="1" applyAlignment="1">
      <alignment wrapText="1"/>
    </xf>
    <xf numFmtId="0" fontId="0" fillId="4" borderId="69" xfId="0" applyFill="1" applyBorder="1"/>
    <xf numFmtId="0" fontId="0" fillId="4" borderId="70" xfId="0" applyFill="1" applyBorder="1"/>
    <xf numFmtId="0" fontId="0" fillId="4" borderId="70" xfId="0" applyFill="1" applyBorder="1" applyAlignment="1">
      <alignment vertical="center"/>
    </xf>
    <xf numFmtId="0" fontId="0" fillId="4" borderId="70" xfId="0" applyFill="1" applyBorder="1" applyAlignment="1">
      <alignment vertical="center" wrapText="1"/>
    </xf>
    <xf numFmtId="0" fontId="0" fillId="4" borderId="71" xfId="0" applyFill="1" applyBorder="1"/>
    <xf numFmtId="49" fontId="8" fillId="34" borderId="30" xfId="0" applyNumberFormat="1" applyFont="1" applyFill="1" applyBorder="1" applyAlignment="1">
      <alignment horizontal="center" vertical="center" wrapText="1"/>
    </xf>
    <xf numFmtId="49" fontId="8" fillId="34" borderId="31" xfId="0" applyNumberFormat="1" applyFont="1" applyFill="1" applyBorder="1" applyAlignment="1">
      <alignment horizontal="center" vertical="center" wrapText="1"/>
    </xf>
    <xf numFmtId="49" fontId="8" fillId="34" borderId="33" xfId="0" applyNumberFormat="1" applyFont="1" applyFill="1" applyBorder="1" applyAlignment="1">
      <alignment horizontal="center" vertical="center" wrapText="1"/>
    </xf>
    <xf numFmtId="49" fontId="8" fillId="34" borderId="34" xfId="0" applyNumberFormat="1" applyFont="1" applyFill="1" applyBorder="1" applyAlignment="1">
      <alignment horizontal="center" vertical="center" wrapText="1"/>
    </xf>
    <xf numFmtId="49" fontId="0" fillId="5" borderId="46" xfId="0" applyNumberFormat="1" applyFill="1" applyBorder="1" applyAlignment="1">
      <alignment horizontal="center" vertical="center"/>
    </xf>
    <xf numFmtId="0" fontId="0" fillId="5" borderId="54" xfId="0" applyNumberFormat="1" applyFill="1" applyBorder="1" applyAlignment="1">
      <alignment horizontal="center" vertical="center"/>
    </xf>
    <xf numFmtId="49" fontId="0" fillId="5" borderId="47" xfId="0" applyNumberFormat="1" applyFill="1" applyBorder="1" applyAlignment="1">
      <alignment horizontal="center" vertical="center"/>
    </xf>
    <xf numFmtId="49" fontId="0" fillId="5" borderId="30" xfId="0" applyNumberFormat="1" applyFill="1" applyBorder="1" applyAlignment="1">
      <alignment horizontal="center" vertical="center" wrapText="1"/>
    </xf>
    <xf numFmtId="49" fontId="0" fillId="5" borderId="32" xfId="0" applyNumberFormat="1" applyFill="1" applyBorder="1" applyAlignment="1">
      <alignment horizontal="center" vertical="center" wrapText="1"/>
    </xf>
    <xf numFmtId="49" fontId="0" fillId="5" borderId="30" xfId="0" applyNumberFormat="1" applyFill="1" applyBorder="1" applyAlignment="1">
      <alignment horizontal="center" vertical="center"/>
    </xf>
    <xf numFmtId="0" fontId="0" fillId="5" borderId="32" xfId="0" applyNumberFormat="1" applyFill="1" applyBorder="1" applyAlignment="1">
      <alignment horizontal="center" vertical="center"/>
    </xf>
    <xf numFmtId="49" fontId="0" fillId="5" borderId="47" xfId="0" applyNumberFormat="1" applyFill="1" applyBorder="1" applyAlignment="1">
      <alignment horizontal="center" vertical="center" wrapText="1"/>
    </xf>
    <xf numFmtId="49" fontId="0" fillId="5" borderId="32" xfId="0" applyNumberFormat="1" applyFill="1" applyBorder="1" applyAlignment="1">
      <alignment horizontal="center" vertical="center"/>
    </xf>
    <xf numFmtId="0" fontId="0" fillId="5" borderId="30" xfId="0" applyNumberFormat="1" applyFill="1" applyBorder="1" applyAlignment="1">
      <alignment horizontal="center" vertical="center"/>
    </xf>
    <xf numFmtId="0" fontId="0" fillId="5" borderId="32" xfId="0" applyNumberFormat="1" applyFill="1" applyBorder="1" applyAlignment="1">
      <alignment horizontal="center" vertical="center" wrapText="1"/>
    </xf>
    <xf numFmtId="0" fontId="0" fillId="5" borderId="47" xfId="0" applyFill="1" applyBorder="1" applyAlignment="1">
      <alignment horizontal="center" vertical="center"/>
    </xf>
    <xf numFmtId="0" fontId="0" fillId="5" borderId="32" xfId="0" applyFill="1" applyBorder="1" applyAlignment="1">
      <alignment horizontal="center" vertical="center"/>
    </xf>
    <xf numFmtId="0" fontId="0" fillId="5" borderId="50" xfId="0" applyFill="1" applyBorder="1" applyAlignment="1">
      <alignment horizontal="center" vertical="center"/>
    </xf>
    <xf numFmtId="0" fontId="0" fillId="4" borderId="127" xfId="0" applyFill="1" applyBorder="1"/>
    <xf numFmtId="0" fontId="0" fillId="0" borderId="128" xfId="0" applyBorder="1"/>
    <xf numFmtId="49" fontId="0" fillId="0" borderId="31" xfId="0" applyNumberFormat="1" applyBorder="1"/>
    <xf numFmtId="0" fontId="0" fillId="4" borderId="120" xfId="0" applyFill="1" applyBorder="1"/>
    <xf numFmtId="0" fontId="0" fillId="4" borderId="118" xfId="0" applyFill="1" applyBorder="1"/>
    <xf numFmtId="49" fontId="0" fillId="5" borderId="47" xfId="0" applyNumberFormat="1" applyFill="1" applyBorder="1" applyAlignment="1">
      <alignment horizontal="left" vertical="center"/>
    </xf>
    <xf numFmtId="0" fontId="0" fillId="0" borderId="129" xfId="0" applyBorder="1"/>
    <xf numFmtId="49" fontId="39" fillId="5" borderId="31" xfId="0" applyNumberFormat="1" applyFont="1" applyFill="1" applyBorder="1" applyAlignment="1">
      <alignment wrapText="1"/>
    </xf>
    <xf numFmtId="0" fontId="0" fillId="4" borderId="130" xfId="0" applyFill="1" applyBorder="1"/>
    <xf numFmtId="0" fontId="0" fillId="0" borderId="131" xfId="0" applyBorder="1"/>
    <xf numFmtId="0" fontId="0" fillId="4" borderId="132" xfId="0" applyFill="1" applyBorder="1"/>
    <xf numFmtId="0" fontId="0" fillId="4" borderId="16" xfId="0" applyFill="1" applyBorder="1"/>
    <xf numFmtId="0" fontId="0" fillId="17" borderId="3" xfId="0" applyFill="1" applyBorder="1"/>
    <xf numFmtId="0" fontId="0" fillId="17" borderId="4" xfId="0" applyFill="1" applyBorder="1"/>
    <xf numFmtId="0" fontId="0" fillId="4" borderId="99" xfId="0" applyFill="1" applyBorder="1"/>
    <xf numFmtId="49" fontId="40" fillId="14" borderId="31" xfId="0" applyNumberFormat="1" applyFont="1" applyFill="1" applyBorder="1" applyAlignment="1">
      <alignment horizontal="center" vertical="center" wrapText="1"/>
    </xf>
    <xf numFmtId="49" fontId="34" fillId="14" borderId="31" xfId="0" applyNumberFormat="1" applyFont="1" applyFill="1" applyBorder="1" applyAlignment="1">
      <alignment horizontal="center"/>
    </xf>
    <xf numFmtId="0" fontId="0" fillId="5" borderId="31" xfId="0" applyNumberFormat="1" applyFill="1" applyBorder="1" applyAlignment="1">
      <alignment horizontal="center" vertical="center" wrapText="1"/>
    </xf>
    <xf numFmtId="165" fontId="0" fillId="5" borderId="31" xfId="0" applyNumberFormat="1" applyFill="1" applyBorder="1" applyAlignment="1">
      <alignment horizontal="center" vertical="center"/>
    </xf>
    <xf numFmtId="49" fontId="0" fillId="5" borderId="31" xfId="0" applyNumberFormat="1" applyFill="1" applyBorder="1" applyAlignment="1">
      <alignment horizontal="center" vertical="top" wrapText="1"/>
    </xf>
    <xf numFmtId="166" fontId="0" fillId="5" borderId="31" xfId="0" applyNumberFormat="1" applyFill="1" applyBorder="1" applyAlignment="1">
      <alignment horizontal="center" vertical="center"/>
    </xf>
    <xf numFmtId="0" fontId="0" fillId="5" borderId="31" xfId="0" applyNumberFormat="1" applyFill="1" applyBorder="1" applyAlignment="1">
      <alignment wrapText="1"/>
    </xf>
    <xf numFmtId="0" fontId="0" fillId="4" borderId="0" xfId="0" applyNumberFormat="1" applyFill="1"/>
    <xf numFmtId="0" fontId="0" fillId="4" borderId="133" xfId="0" applyFill="1" applyBorder="1"/>
    <xf numFmtId="0" fontId="0" fillId="4" borderId="134" xfId="0" applyFill="1" applyBorder="1"/>
    <xf numFmtId="49" fontId="0" fillId="5" borderId="33" xfId="0" applyNumberFormat="1" applyFill="1" applyBorder="1" applyAlignment="1">
      <alignment horizontal="center" vertical="center"/>
    </xf>
    <xf numFmtId="49" fontId="0" fillId="5" borderId="35" xfId="0" applyNumberFormat="1" applyFill="1" applyBorder="1" applyAlignment="1">
      <alignment horizontal="center" vertical="center"/>
    </xf>
    <xf numFmtId="0" fontId="42" fillId="4" borderId="1" xfId="0" applyFont="1" applyFill="1" applyBorder="1"/>
    <xf numFmtId="0" fontId="42" fillId="4" borderId="38" xfId="0" applyFont="1" applyFill="1" applyBorder="1"/>
    <xf numFmtId="0" fontId="42" fillId="4" borderId="2" xfId="0" applyFont="1" applyFill="1" applyBorder="1"/>
    <xf numFmtId="0" fontId="42" fillId="4" borderId="39" xfId="0" applyFont="1" applyFill="1" applyBorder="1"/>
    <xf numFmtId="49" fontId="8" fillId="19" borderId="66" xfId="0" applyNumberFormat="1" applyFont="1" applyFill="1" applyBorder="1" applyAlignment="1">
      <alignment horizontal="center" vertical="center"/>
    </xf>
    <xf numFmtId="49" fontId="8" fillId="19" borderId="67" xfId="0" applyNumberFormat="1" applyFont="1" applyFill="1" applyBorder="1" applyAlignment="1">
      <alignment horizontal="center" vertical="center"/>
    </xf>
    <xf numFmtId="49" fontId="8" fillId="19" borderId="67" xfId="0" applyNumberFormat="1" applyFont="1" applyFill="1" applyBorder="1" applyAlignment="1">
      <alignment horizontal="center" vertical="center" wrapText="1"/>
    </xf>
    <xf numFmtId="49" fontId="8" fillId="19" borderId="42" xfId="0" applyNumberFormat="1" applyFont="1" applyFill="1" applyBorder="1" applyAlignment="1">
      <alignment horizontal="center" vertical="center"/>
    </xf>
    <xf numFmtId="0" fontId="42" fillId="4" borderId="12" xfId="0" applyFont="1" applyFill="1" applyBorder="1"/>
    <xf numFmtId="0" fontId="42" fillId="4" borderId="43" xfId="0" applyFont="1" applyFill="1" applyBorder="1"/>
    <xf numFmtId="49" fontId="0" fillId="5" borderId="66" xfId="0" applyNumberFormat="1" applyFill="1" applyBorder="1" applyAlignment="1">
      <alignment horizontal="center" vertical="center"/>
    </xf>
    <xf numFmtId="49" fontId="0" fillId="5" borderId="67" xfId="0" applyNumberFormat="1" applyFill="1" applyBorder="1" applyAlignment="1">
      <alignment horizontal="center" vertical="center"/>
    </xf>
    <xf numFmtId="49" fontId="0" fillId="5" borderId="67" xfId="0" applyNumberFormat="1" applyFill="1" applyBorder="1" applyAlignment="1">
      <alignment horizontal="center" vertical="center" wrapText="1"/>
    </xf>
    <xf numFmtId="49" fontId="0" fillId="33" borderId="42" xfId="0" applyNumberFormat="1" applyFill="1" applyBorder="1" applyAlignment="1">
      <alignment horizontal="center" vertical="center"/>
    </xf>
    <xf numFmtId="49" fontId="0" fillId="18" borderId="54" xfId="0" applyNumberFormat="1" applyFill="1" applyBorder="1" applyAlignment="1">
      <alignment horizontal="center" vertical="center"/>
    </xf>
    <xf numFmtId="49" fontId="0" fillId="18" borderId="32" xfId="0" applyNumberFormat="1" applyFill="1" applyBorder="1" applyAlignment="1">
      <alignment horizontal="center" vertical="center"/>
    </xf>
    <xf numFmtId="49" fontId="0" fillId="33" borderId="32" xfId="0" applyNumberFormat="1" applyFill="1" applyBorder="1" applyAlignment="1">
      <alignment horizontal="center" vertical="center"/>
    </xf>
    <xf numFmtId="49" fontId="0" fillId="18" borderId="35" xfId="0" applyNumberFormat="1" applyFill="1" applyBorder="1" applyAlignment="1">
      <alignment horizontal="center" vertical="center"/>
    </xf>
    <xf numFmtId="49" fontId="0" fillId="33" borderId="35" xfId="0" applyNumberFormat="1" applyFill="1" applyBorder="1" applyAlignment="1">
      <alignment horizontal="center" vertical="center"/>
    </xf>
    <xf numFmtId="49" fontId="0" fillId="17" borderId="32" xfId="0" applyNumberFormat="1" applyFill="1" applyBorder="1" applyAlignment="1">
      <alignment horizontal="center" vertical="center"/>
    </xf>
    <xf numFmtId="49" fontId="0" fillId="33" borderId="54" xfId="0" applyNumberFormat="1" applyFill="1" applyBorder="1" applyAlignment="1">
      <alignment horizontal="center" vertical="center"/>
    </xf>
    <xf numFmtId="49" fontId="0" fillId="17" borderId="35" xfId="0" applyNumberFormat="1" applyFill="1" applyBorder="1" applyAlignment="1">
      <alignment horizontal="center" vertical="center"/>
    </xf>
    <xf numFmtId="0" fontId="1" fillId="0" borderId="0" xfId="0" applyFont="1" applyAlignment="1">
      <alignment horizontal="left" wrapText="1"/>
    </xf>
    <xf numFmtId="0" fontId="0" fillId="0" borderId="0" xfId="0"/>
    <xf numFmtId="0" fontId="1" fillId="7" borderId="18" xfId="0" applyFont="1" applyFill="1" applyBorder="1" applyAlignment="1">
      <alignment horizontal="center" vertical="center"/>
    </xf>
    <xf numFmtId="0" fontId="1" fillId="7" borderId="19" xfId="0" applyFont="1" applyFill="1" applyBorder="1" applyAlignment="1">
      <alignment horizontal="center" vertical="center"/>
    </xf>
    <xf numFmtId="0" fontId="1" fillId="7" borderId="23" xfId="0" applyFont="1" applyFill="1" applyBorder="1" applyAlignment="1">
      <alignment horizontal="center" vertical="center"/>
    </xf>
    <xf numFmtId="0" fontId="1" fillId="7" borderId="24" xfId="0" applyFont="1" applyFill="1" applyBorder="1" applyAlignment="1">
      <alignment horizontal="center" vertical="center"/>
    </xf>
    <xf numFmtId="49" fontId="11" fillId="6" borderId="20" xfId="0" applyNumberFormat="1" applyFont="1" applyFill="1" applyBorder="1" applyAlignment="1">
      <alignment horizontal="center" vertical="center"/>
    </xf>
    <xf numFmtId="0" fontId="11" fillId="6" borderId="21" xfId="0" applyFont="1" applyFill="1" applyBorder="1" applyAlignment="1">
      <alignment horizontal="center" vertical="center"/>
    </xf>
    <xf numFmtId="0" fontId="11" fillId="6" borderId="22" xfId="0" applyFont="1" applyFill="1" applyBorder="1" applyAlignment="1">
      <alignment horizontal="center" vertical="center"/>
    </xf>
    <xf numFmtId="0" fontId="11" fillId="6" borderId="15" xfId="0" applyFont="1" applyFill="1" applyBorder="1" applyAlignment="1">
      <alignment horizontal="center" vertical="center"/>
    </xf>
    <xf numFmtId="0" fontId="11" fillId="6" borderId="16" xfId="0" applyFont="1" applyFill="1" applyBorder="1" applyAlignment="1">
      <alignment horizontal="center" vertical="center"/>
    </xf>
    <xf numFmtId="0" fontId="11" fillId="6" borderId="17" xfId="0" applyFont="1" applyFill="1" applyBorder="1" applyAlignment="1">
      <alignment horizontal="center" vertical="center"/>
    </xf>
    <xf numFmtId="0" fontId="0" fillId="13" borderId="33" xfId="0" applyFill="1" applyBorder="1" applyAlignment="1">
      <alignment horizontal="center"/>
    </xf>
    <xf numFmtId="0" fontId="0" fillId="13" borderId="34" xfId="0" applyFill="1" applyBorder="1" applyAlignment="1">
      <alignment horizontal="center"/>
    </xf>
    <xf numFmtId="49" fontId="11" fillId="6" borderId="34" xfId="0" applyNumberFormat="1" applyFont="1" applyFill="1" applyBorder="1" applyAlignment="1">
      <alignment horizontal="center" vertical="center"/>
    </xf>
    <xf numFmtId="0" fontId="11" fillId="6" borderId="34" xfId="0" applyFont="1" applyFill="1" applyBorder="1" applyAlignment="1">
      <alignment horizontal="center" vertical="center"/>
    </xf>
    <xf numFmtId="0" fontId="11" fillId="6" borderId="35" xfId="0" applyFont="1" applyFill="1" applyBorder="1" applyAlignment="1">
      <alignment horizontal="center" vertical="center"/>
    </xf>
    <xf numFmtId="49" fontId="12" fillId="11" borderId="25" xfId="0" applyNumberFormat="1" applyFont="1" applyFill="1" applyBorder="1" applyAlignment="1">
      <alignment horizontal="center" vertical="center"/>
    </xf>
    <xf numFmtId="0" fontId="12" fillId="11" borderId="26" xfId="0" applyFont="1" applyFill="1" applyBorder="1" applyAlignment="1">
      <alignment horizontal="center" vertical="center"/>
    </xf>
    <xf numFmtId="49" fontId="11" fillId="6" borderId="27" xfId="0" applyNumberFormat="1" applyFont="1" applyFill="1" applyBorder="1" applyAlignment="1">
      <alignment horizontal="center" vertical="center"/>
    </xf>
    <xf numFmtId="0" fontId="11" fillId="6" borderId="28" xfId="0" applyFont="1" applyFill="1" applyBorder="1" applyAlignment="1">
      <alignment horizontal="center" vertical="center"/>
    </xf>
    <xf numFmtId="0" fontId="11" fillId="6" borderId="29" xfId="0" applyFont="1" applyFill="1" applyBorder="1" applyAlignment="1">
      <alignment horizontal="center" vertical="center"/>
    </xf>
    <xf numFmtId="49" fontId="0" fillId="4" borderId="4" xfId="0" applyNumberFormat="1" applyFill="1" applyBorder="1" applyAlignment="1">
      <alignment horizontal="center" vertical="top" wrapText="1"/>
    </xf>
    <xf numFmtId="0" fontId="0" fillId="4" borderId="4" xfId="0" applyFill="1" applyBorder="1" applyAlignment="1">
      <alignment horizontal="center" vertical="top" wrapText="1"/>
    </xf>
    <xf numFmtId="49" fontId="0" fillId="4" borderId="4" xfId="0" applyNumberFormat="1" applyFill="1" applyBorder="1" applyAlignment="1">
      <alignment horizontal="center"/>
    </xf>
    <xf numFmtId="0" fontId="0" fillId="4" borderId="4" xfId="0" applyFill="1" applyBorder="1" applyAlignment="1">
      <alignment horizontal="center"/>
    </xf>
    <xf numFmtId="0" fontId="0" fillId="4" borderId="4" xfId="0" applyFill="1" applyBorder="1" applyAlignment="1">
      <alignment horizontal="center" vertical="top"/>
    </xf>
    <xf numFmtId="0" fontId="4" fillId="4" borderId="2" xfId="0" applyFont="1" applyFill="1" applyBorder="1" applyAlignment="1">
      <alignment horizontal="center" vertical="center"/>
    </xf>
    <xf numFmtId="0" fontId="4" fillId="4" borderId="4" xfId="0" applyFont="1" applyFill="1" applyBorder="1" applyAlignment="1">
      <alignment horizontal="center" vertical="center"/>
    </xf>
    <xf numFmtId="49" fontId="10" fillId="4" borderId="4" xfId="0" applyNumberFormat="1" applyFont="1" applyFill="1" applyBorder="1" applyAlignment="1">
      <alignment horizontal="center"/>
    </xf>
    <xf numFmtId="0" fontId="10" fillId="4" borderId="4" xfId="0" applyFont="1" applyFill="1" applyBorder="1" applyAlignment="1">
      <alignment horizontal="center"/>
    </xf>
    <xf numFmtId="49" fontId="6" fillId="4" borderId="4" xfId="0" applyNumberFormat="1" applyFont="1" applyFill="1" applyBorder="1" applyAlignment="1">
      <alignment horizontal="center" vertical="center" wrapText="1"/>
    </xf>
    <xf numFmtId="0" fontId="6" fillId="4" borderId="4" xfId="0" applyFont="1" applyFill="1" applyBorder="1" applyAlignment="1">
      <alignment horizontal="center" vertical="center"/>
    </xf>
    <xf numFmtId="0" fontId="7" fillId="4" borderId="4" xfId="0" applyFont="1" applyFill="1" applyBorder="1" applyAlignment="1">
      <alignment horizontal="center" vertical="center"/>
    </xf>
    <xf numFmtId="49" fontId="8" fillId="4" borderId="4" xfId="0" applyNumberFormat="1" applyFont="1" applyFill="1" applyBorder="1" applyAlignment="1">
      <alignment horizontal="center"/>
    </xf>
    <xf numFmtId="0" fontId="8" fillId="4" borderId="4" xfId="0" applyFont="1" applyFill="1" applyBorder="1" applyAlignment="1">
      <alignment horizontal="center"/>
    </xf>
    <xf numFmtId="0" fontId="0" fillId="4" borderId="4" xfId="0" applyFill="1" applyBorder="1" applyAlignment="1">
      <alignment horizontal="left" vertical="top"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13" xfId="0" applyFont="1" applyFill="1" applyBorder="1" applyAlignment="1">
      <alignment horizontal="center" vertical="center" wrapText="1"/>
    </xf>
    <xf numFmtId="0" fontId="1" fillId="5" borderId="14" xfId="0" applyFont="1" applyFill="1" applyBorder="1" applyAlignment="1">
      <alignment horizontal="center" vertical="center" wrapText="1"/>
    </xf>
    <xf numFmtId="49" fontId="11" fillId="6" borderId="9" xfId="0" applyNumberFormat="1" applyFont="1" applyFill="1" applyBorder="1" applyAlignment="1">
      <alignment horizontal="center" vertical="center"/>
    </xf>
    <xf numFmtId="0" fontId="11" fillId="6" borderId="10" xfId="0" applyFont="1" applyFill="1" applyBorder="1" applyAlignment="1">
      <alignment horizontal="center" vertical="center"/>
    </xf>
    <xf numFmtId="0" fontId="11" fillId="6" borderId="11" xfId="0" applyFont="1" applyFill="1" applyBorder="1" applyAlignment="1">
      <alignment horizontal="center" vertical="center"/>
    </xf>
    <xf numFmtId="49" fontId="11" fillId="12" borderId="30" xfId="0" applyNumberFormat="1" applyFont="1" applyFill="1" applyBorder="1" applyAlignment="1">
      <alignment horizontal="center" vertical="center"/>
    </xf>
    <xf numFmtId="0" fontId="11" fillId="12" borderId="31" xfId="0" applyFont="1" applyFill="1" applyBorder="1" applyAlignment="1">
      <alignment horizontal="center" vertical="center"/>
    </xf>
    <xf numFmtId="49" fontId="11" fillId="6" borderId="31" xfId="0" applyNumberFormat="1" applyFont="1" applyFill="1" applyBorder="1" applyAlignment="1">
      <alignment horizontal="center" vertical="center"/>
    </xf>
    <xf numFmtId="0" fontId="11" fillId="6" borderId="31" xfId="0" applyFont="1" applyFill="1" applyBorder="1" applyAlignment="1">
      <alignment horizontal="center" vertical="center"/>
    </xf>
    <xf numFmtId="0" fontId="11" fillId="6" borderId="32" xfId="0" applyFont="1" applyFill="1" applyBorder="1" applyAlignment="1">
      <alignment horizontal="center" vertical="center"/>
    </xf>
    <xf numFmtId="0" fontId="1" fillId="8" borderId="18" xfId="0" applyFont="1" applyFill="1" applyBorder="1" applyAlignment="1">
      <alignment horizontal="center" vertical="center"/>
    </xf>
    <xf numFmtId="0" fontId="1" fillId="8" borderId="19" xfId="0" applyFont="1" applyFill="1" applyBorder="1" applyAlignment="1">
      <alignment horizontal="center" vertical="center"/>
    </xf>
    <xf numFmtId="0" fontId="1" fillId="8" borderId="23" xfId="0" applyFont="1" applyFill="1" applyBorder="1" applyAlignment="1">
      <alignment horizontal="center" vertical="center"/>
    </xf>
    <xf numFmtId="0" fontId="1" fillId="8" borderId="24" xfId="0" applyFont="1" applyFill="1" applyBorder="1" applyAlignment="1">
      <alignment horizontal="center" vertical="center"/>
    </xf>
    <xf numFmtId="0" fontId="9" fillId="4" borderId="12" xfId="0" applyFont="1" applyFill="1" applyBorder="1" applyAlignment="1">
      <alignment horizontal="center" vertical="center" wrapText="1"/>
    </xf>
    <xf numFmtId="0" fontId="9" fillId="4" borderId="4" xfId="0" applyFont="1" applyFill="1" applyBorder="1" applyAlignment="1">
      <alignment horizontal="center" vertical="center" wrapText="1"/>
    </xf>
    <xf numFmtId="49" fontId="13" fillId="14" borderId="52" xfId="0" applyNumberFormat="1" applyFont="1" applyFill="1" applyBorder="1" applyAlignment="1">
      <alignment horizontal="center" vertical="center" wrapText="1"/>
    </xf>
    <xf numFmtId="0" fontId="13" fillId="14" borderId="55" xfId="0" applyFont="1" applyFill="1" applyBorder="1" applyAlignment="1">
      <alignment horizontal="center" vertical="center" wrapText="1"/>
    </xf>
    <xf numFmtId="0" fontId="13" fillId="14" borderId="56" xfId="0" applyFont="1" applyFill="1" applyBorder="1" applyAlignment="1">
      <alignment horizontal="center" vertical="center" wrapText="1"/>
    </xf>
    <xf numFmtId="0" fontId="9" fillId="4" borderId="12" xfId="0" applyFont="1" applyFill="1" applyBorder="1" applyAlignment="1">
      <alignment horizontal="center" vertical="center"/>
    </xf>
    <xf numFmtId="0" fontId="9" fillId="4" borderId="4" xfId="0" applyFont="1" applyFill="1" applyBorder="1" applyAlignment="1">
      <alignment horizontal="center" vertical="center"/>
    </xf>
    <xf numFmtId="49" fontId="13" fillId="14" borderId="25" xfId="0" applyNumberFormat="1" applyFont="1" applyFill="1" applyBorder="1" applyAlignment="1">
      <alignment horizontal="center" vertical="center"/>
    </xf>
    <xf numFmtId="0" fontId="13" fillId="14" borderId="29" xfId="0" applyFont="1" applyFill="1" applyBorder="1" applyAlignment="1">
      <alignment horizontal="center" vertical="center"/>
    </xf>
    <xf numFmtId="49" fontId="13" fillId="14" borderId="44" xfId="0" applyNumberFormat="1" applyFont="1" applyFill="1" applyBorder="1" applyAlignment="1">
      <alignment horizontal="center" vertical="center"/>
    </xf>
    <xf numFmtId="0" fontId="13" fillId="14" borderId="45" xfId="0" applyFont="1" applyFill="1" applyBorder="1" applyAlignment="1">
      <alignment horizontal="center" vertical="center"/>
    </xf>
    <xf numFmtId="49" fontId="13" fillId="14" borderId="48" xfId="0" applyNumberFormat="1" applyFont="1" applyFill="1" applyBorder="1" applyAlignment="1">
      <alignment horizontal="center" vertical="center"/>
    </xf>
    <xf numFmtId="0" fontId="13" fillId="14" borderId="49" xfId="0" applyFont="1" applyFill="1" applyBorder="1" applyAlignment="1">
      <alignment horizontal="center" vertical="center"/>
    </xf>
    <xf numFmtId="49" fontId="16" fillId="4" borderId="5" xfId="0" applyNumberFormat="1" applyFont="1" applyFill="1" applyBorder="1" applyAlignment="1">
      <alignment horizontal="center" vertical="center"/>
    </xf>
    <xf numFmtId="0" fontId="16" fillId="4" borderId="5" xfId="0" applyFont="1" applyFill="1" applyBorder="1" applyAlignment="1">
      <alignment horizontal="center" vertical="center"/>
    </xf>
    <xf numFmtId="49" fontId="13" fillId="14" borderId="40" xfId="0" applyNumberFormat="1" applyFont="1" applyFill="1" applyBorder="1" applyAlignment="1">
      <alignment horizontal="center" vertical="center"/>
    </xf>
    <xf numFmtId="0" fontId="13" fillId="14" borderId="41" xfId="0" applyFont="1" applyFill="1" applyBorder="1" applyAlignment="1">
      <alignment horizontal="center" vertical="center"/>
    </xf>
    <xf numFmtId="0" fontId="8" fillId="4" borderId="12" xfId="0" applyFont="1" applyFill="1" applyBorder="1" applyAlignment="1">
      <alignment horizontal="center" vertical="center" wrapText="1"/>
    </xf>
    <xf numFmtId="0" fontId="8" fillId="4" borderId="4" xfId="0" applyFont="1" applyFill="1" applyBorder="1" applyAlignment="1">
      <alignment horizontal="center" vertical="center" wrapText="1"/>
    </xf>
    <xf numFmtId="49" fontId="13" fillId="10" borderId="34" xfId="0" applyNumberFormat="1" applyFont="1" applyFill="1" applyBorder="1" applyAlignment="1">
      <alignment horizontal="center" vertical="center"/>
    </xf>
    <xf numFmtId="0" fontId="13" fillId="10" borderId="35" xfId="0" applyFont="1" applyFill="1" applyBorder="1" applyAlignment="1">
      <alignment horizontal="center" vertical="center"/>
    </xf>
    <xf numFmtId="0" fontId="13" fillId="10" borderId="58" xfId="0" applyFont="1" applyFill="1" applyBorder="1" applyAlignment="1">
      <alignment horizontal="center" vertical="center"/>
    </xf>
    <xf numFmtId="0" fontId="13" fillId="10" borderId="54" xfId="0" applyFont="1" applyFill="1" applyBorder="1" applyAlignment="1">
      <alignment horizontal="center" vertical="center"/>
    </xf>
    <xf numFmtId="0" fontId="2" fillId="5" borderId="59" xfId="0" applyFont="1" applyFill="1" applyBorder="1" applyAlignment="1">
      <alignment horizontal="center" vertical="center" wrapText="1"/>
    </xf>
    <xf numFmtId="0" fontId="2" fillId="5" borderId="60" xfId="0" applyFont="1" applyFill="1" applyBorder="1" applyAlignment="1">
      <alignment horizontal="center" vertical="center" wrapText="1"/>
    </xf>
    <xf numFmtId="0" fontId="2" fillId="5" borderId="61" xfId="0" applyFont="1" applyFill="1" applyBorder="1" applyAlignment="1">
      <alignment horizontal="center" vertical="center" wrapText="1"/>
    </xf>
    <xf numFmtId="0" fontId="2" fillId="5" borderId="62" xfId="0" applyFont="1" applyFill="1" applyBorder="1" applyAlignment="1">
      <alignment horizontal="center" vertical="center" wrapText="1"/>
    </xf>
    <xf numFmtId="0" fontId="22" fillId="10" borderId="53" xfId="0" applyNumberFormat="1" applyFont="1" applyFill="1" applyBorder="1" applyAlignment="1">
      <alignment horizontal="center" vertical="center"/>
    </xf>
    <xf numFmtId="0" fontId="22" fillId="10" borderId="33" xfId="0" applyFont="1" applyFill="1" applyBorder="1" applyAlignment="1">
      <alignment horizontal="center" vertical="center"/>
    </xf>
    <xf numFmtId="49" fontId="13" fillId="14" borderId="33" xfId="0" applyNumberFormat="1" applyFont="1" applyFill="1" applyBorder="1" applyAlignment="1">
      <alignment horizontal="center"/>
    </xf>
    <xf numFmtId="0" fontId="13" fillId="14" borderId="34" xfId="0" applyFont="1" applyFill="1" applyBorder="1" applyAlignment="1">
      <alignment horizontal="center"/>
    </xf>
    <xf numFmtId="49" fontId="13" fillId="14" borderId="53" xfId="0" applyNumberFormat="1" applyFont="1" applyFill="1" applyBorder="1" applyAlignment="1">
      <alignment horizontal="center"/>
    </xf>
    <xf numFmtId="0" fontId="13" fillId="14" borderId="58" xfId="0" applyFont="1" applyFill="1" applyBorder="1" applyAlignment="1">
      <alignment horizontal="center"/>
    </xf>
    <xf numFmtId="49" fontId="11" fillId="5" borderId="4" xfId="0" applyNumberFormat="1" applyFont="1" applyFill="1" applyBorder="1" applyAlignment="1">
      <alignment horizontal="center" vertical="center" wrapText="1"/>
    </xf>
    <xf numFmtId="0" fontId="11" fillId="5" borderId="4" xfId="0" applyFont="1" applyFill="1" applyBorder="1" applyAlignment="1">
      <alignment horizontal="center" vertical="center" wrapText="1"/>
    </xf>
    <xf numFmtId="0" fontId="7" fillId="4" borderId="12" xfId="0" applyFont="1" applyFill="1" applyBorder="1" applyAlignment="1">
      <alignment horizontal="center" vertical="center"/>
    </xf>
    <xf numFmtId="49" fontId="23" fillId="17" borderId="4" xfId="0" applyNumberFormat="1" applyFont="1" applyFill="1" applyBorder="1" applyAlignment="1">
      <alignment horizontal="center" vertical="center"/>
    </xf>
    <xf numFmtId="0" fontId="23" fillId="17" borderId="4" xfId="0" applyFont="1" applyFill="1" applyBorder="1" applyAlignment="1">
      <alignment horizontal="center" vertical="center"/>
    </xf>
    <xf numFmtId="1" fontId="8" fillId="8" borderId="95" xfId="0" applyNumberFormat="1" applyFont="1" applyFill="1" applyBorder="1" applyAlignment="1">
      <alignment horizontal="center" vertical="center" wrapText="1"/>
    </xf>
    <xf numFmtId="1" fontId="8" fillId="8" borderId="49" xfId="0" applyNumberFormat="1" applyFont="1" applyFill="1" applyBorder="1" applyAlignment="1">
      <alignment horizontal="center" vertical="center" wrapText="1"/>
    </xf>
    <xf numFmtId="1" fontId="0" fillId="19" borderId="112" xfId="0" applyNumberFormat="1" applyFill="1" applyBorder="1" applyAlignment="1">
      <alignment horizontal="center" vertical="center" wrapText="1"/>
    </xf>
    <xf numFmtId="1" fontId="0" fillId="19" borderId="45" xfId="0" applyNumberFormat="1" applyFill="1" applyBorder="1" applyAlignment="1">
      <alignment horizontal="center" vertical="center" wrapText="1"/>
    </xf>
    <xf numFmtId="1" fontId="0" fillId="19" borderId="27" xfId="0" applyNumberFormat="1" applyFill="1" applyBorder="1" applyAlignment="1">
      <alignment horizontal="center" vertical="center" wrapText="1"/>
    </xf>
    <xf numFmtId="1" fontId="0" fillId="19" borderId="29" xfId="0" applyNumberFormat="1" applyFill="1" applyBorder="1" applyAlignment="1">
      <alignment horizontal="center" vertical="center" wrapText="1"/>
    </xf>
    <xf numFmtId="49" fontId="27" fillId="14" borderId="40" xfId="0" applyNumberFormat="1" applyFont="1" applyFill="1" applyBorder="1" applyAlignment="1">
      <alignment horizontal="center" vertical="center"/>
    </xf>
    <xf numFmtId="0" fontId="27" fillId="14" borderId="51" xfId="0" applyFont="1" applyFill="1" applyBorder="1" applyAlignment="1">
      <alignment horizontal="center" vertical="center"/>
    </xf>
    <xf numFmtId="0" fontId="27" fillId="14" borderId="93" xfId="0" applyFont="1" applyFill="1" applyBorder="1" applyAlignment="1">
      <alignment horizontal="center" vertical="center"/>
    </xf>
    <xf numFmtId="0" fontId="0" fillId="19" borderId="30" xfId="0" applyFill="1" applyBorder="1" applyAlignment="1">
      <alignment horizontal="center" vertical="center" wrapText="1"/>
    </xf>
    <xf numFmtId="0" fontId="0" fillId="19" borderId="31" xfId="0" applyFill="1" applyBorder="1" applyAlignment="1">
      <alignment horizontal="center" vertical="center" wrapText="1"/>
    </xf>
    <xf numFmtId="0" fontId="0" fillId="19" borderId="33" xfId="0" applyFill="1" applyBorder="1" applyAlignment="1">
      <alignment horizontal="center" vertical="center" wrapText="1"/>
    </xf>
    <xf numFmtId="0" fontId="0" fillId="19" borderId="34" xfId="0" applyFill="1" applyBorder="1" applyAlignment="1">
      <alignment horizontal="center" vertical="center" wrapText="1"/>
    </xf>
    <xf numFmtId="49" fontId="27" fillId="14" borderId="52" xfId="0" applyNumberFormat="1" applyFont="1" applyFill="1" applyBorder="1" applyAlignment="1">
      <alignment horizontal="center" vertical="center" wrapText="1"/>
    </xf>
    <xf numFmtId="0" fontId="27" fillId="14" borderId="56" xfId="0" applyFont="1" applyFill="1" applyBorder="1" applyAlignment="1">
      <alignment horizontal="center" vertical="center" wrapText="1"/>
    </xf>
    <xf numFmtId="0" fontId="27" fillId="14" borderId="103" xfId="0" applyFont="1" applyFill="1" applyBorder="1" applyAlignment="1">
      <alignment horizontal="center" vertical="center" wrapText="1"/>
    </xf>
    <xf numFmtId="0" fontId="0" fillId="5" borderId="31" xfId="0" applyFill="1" applyBorder="1" applyAlignment="1">
      <alignment horizontal="center" vertical="center" wrapText="1"/>
    </xf>
    <xf numFmtId="0" fontId="0" fillId="5" borderId="32" xfId="0" applyFill="1" applyBorder="1" applyAlignment="1">
      <alignment horizontal="center" vertical="center" wrapText="1"/>
    </xf>
    <xf numFmtId="49" fontId="0" fillId="15" borderId="92" xfId="0" applyNumberFormat="1" applyFill="1" applyBorder="1" applyAlignment="1">
      <alignment horizontal="center" vertical="center" wrapText="1"/>
    </xf>
    <xf numFmtId="0" fontId="0" fillId="15" borderId="93" xfId="0" applyFill="1" applyBorder="1" applyAlignment="1">
      <alignment horizontal="center" vertical="center" wrapText="1"/>
    </xf>
    <xf numFmtId="0" fontId="0" fillId="5" borderId="34" xfId="0" applyFill="1" applyBorder="1" applyAlignment="1">
      <alignment horizontal="center" vertical="center" wrapText="1"/>
    </xf>
    <xf numFmtId="0" fontId="0" fillId="5" borderId="35" xfId="0" applyFill="1" applyBorder="1" applyAlignment="1">
      <alignment horizontal="center" vertical="center" wrapText="1"/>
    </xf>
    <xf numFmtId="0" fontId="0" fillId="15" borderId="30" xfId="0" applyFill="1" applyBorder="1" applyAlignment="1">
      <alignment horizontal="center" vertical="center"/>
    </xf>
    <xf numFmtId="0" fontId="0" fillId="15" borderId="32" xfId="0" applyFill="1" applyBorder="1" applyAlignment="1">
      <alignment horizontal="center" vertical="center"/>
    </xf>
    <xf numFmtId="49" fontId="27" fillId="14" borderId="30" xfId="0" applyNumberFormat="1" applyFont="1" applyFill="1" applyBorder="1" applyAlignment="1">
      <alignment horizontal="center" vertical="center" wrapText="1"/>
    </xf>
    <xf numFmtId="0" fontId="27" fillId="14" borderId="31" xfId="0" applyFont="1" applyFill="1" applyBorder="1" applyAlignment="1">
      <alignment horizontal="center" vertical="center" wrapText="1"/>
    </xf>
    <xf numFmtId="49" fontId="27" fillId="14" borderId="53" xfId="0" applyNumberFormat="1" applyFont="1" applyFill="1" applyBorder="1" applyAlignment="1">
      <alignment horizontal="center" vertical="center" wrapText="1"/>
    </xf>
    <xf numFmtId="0" fontId="27" fillId="14" borderId="58" xfId="0" applyFont="1" applyFill="1" applyBorder="1" applyAlignment="1">
      <alignment horizontal="center" vertical="center" wrapText="1"/>
    </xf>
    <xf numFmtId="0" fontId="27" fillId="14" borderId="54" xfId="0" applyFont="1" applyFill="1" applyBorder="1" applyAlignment="1">
      <alignment horizontal="center" vertical="center" wrapText="1"/>
    </xf>
    <xf numFmtId="0" fontId="8" fillId="4" borderId="10" xfId="0" applyFont="1" applyFill="1" applyBorder="1" applyAlignment="1">
      <alignment horizontal="center" vertical="center"/>
    </xf>
    <xf numFmtId="49" fontId="22" fillId="14" borderId="52" xfId="0" applyNumberFormat="1" applyFont="1" applyFill="1" applyBorder="1" applyAlignment="1">
      <alignment horizontal="center" vertical="center" wrapText="1"/>
    </xf>
    <xf numFmtId="0" fontId="22" fillId="14" borderId="56" xfId="0" applyFont="1" applyFill="1" applyBorder="1" applyAlignment="1">
      <alignment horizontal="center" vertical="center" wrapText="1"/>
    </xf>
    <xf numFmtId="0" fontId="0" fillId="8" borderId="31" xfId="0" applyFill="1" applyBorder="1" applyAlignment="1">
      <alignment horizontal="center" vertical="center" wrapText="1"/>
    </xf>
    <xf numFmtId="165" fontId="0" fillId="8" borderId="32" xfId="0" applyNumberFormat="1" applyFill="1" applyBorder="1" applyAlignment="1">
      <alignment horizontal="center" vertical="center" wrapText="1"/>
    </xf>
    <xf numFmtId="1" fontId="0" fillId="19" borderId="25" xfId="0" applyNumberFormat="1" applyFill="1" applyBorder="1" applyAlignment="1">
      <alignment horizontal="center" vertical="center" wrapText="1"/>
    </xf>
    <xf numFmtId="1" fontId="0" fillId="19" borderId="28" xfId="0" applyNumberFormat="1" applyFill="1" applyBorder="1" applyAlignment="1">
      <alignment horizontal="center" vertical="center" wrapText="1"/>
    </xf>
    <xf numFmtId="1" fontId="0" fillId="19" borderId="26" xfId="0" applyNumberFormat="1" applyFill="1" applyBorder="1" applyAlignment="1">
      <alignment horizontal="center" vertical="center" wrapText="1"/>
    </xf>
    <xf numFmtId="1" fontId="0" fillId="19" borderId="44" xfId="0" applyNumberFormat="1" applyFill="1" applyBorder="1" applyAlignment="1">
      <alignment horizontal="center" vertical="center" wrapText="1"/>
    </xf>
    <xf numFmtId="1" fontId="0" fillId="19" borderId="105" xfId="0" applyNumberFormat="1" applyFill="1" applyBorder="1" applyAlignment="1">
      <alignment horizontal="center" vertical="center" wrapText="1"/>
    </xf>
    <xf numFmtId="1" fontId="0" fillId="19" borderId="111" xfId="0" applyNumberFormat="1" applyFill="1" applyBorder="1" applyAlignment="1">
      <alignment horizontal="center" vertical="center" wrapText="1"/>
    </xf>
    <xf numFmtId="165" fontId="0" fillId="8" borderId="92" xfId="0" applyNumberFormat="1" applyFill="1" applyBorder="1" applyAlignment="1">
      <alignment horizontal="center" vertical="center" wrapText="1"/>
    </xf>
    <xf numFmtId="165" fontId="0" fillId="8" borderId="93" xfId="0" applyNumberFormat="1" applyFill="1" applyBorder="1" applyAlignment="1">
      <alignment horizontal="center" vertical="center" wrapText="1"/>
    </xf>
    <xf numFmtId="0" fontId="0" fillId="8" borderId="34" xfId="0" applyFill="1" applyBorder="1" applyAlignment="1">
      <alignment horizontal="center" vertical="center" wrapText="1"/>
    </xf>
    <xf numFmtId="165" fontId="0" fillId="8" borderId="35" xfId="0" applyNumberFormat="1" applyFill="1" applyBorder="1" applyAlignment="1">
      <alignment horizontal="center" vertical="center" wrapText="1"/>
    </xf>
    <xf numFmtId="165" fontId="0" fillId="8" borderId="40" xfId="0" applyNumberFormat="1" applyFill="1" applyBorder="1" applyAlignment="1">
      <alignment horizontal="center" vertical="center" wrapText="1"/>
    </xf>
    <xf numFmtId="1" fontId="0" fillId="5" borderId="59" xfId="0" applyNumberFormat="1" applyFill="1" applyBorder="1" applyAlignment="1">
      <alignment horizontal="center" vertical="center" wrapText="1"/>
    </xf>
    <xf numFmtId="1" fontId="0" fillId="5" borderId="113" xfId="0" applyNumberFormat="1" applyFill="1" applyBorder="1" applyAlignment="1">
      <alignment horizontal="center" vertical="center" wrapText="1"/>
    </xf>
    <xf numFmtId="1" fontId="0" fillId="5" borderId="109" xfId="0" applyNumberFormat="1" applyFill="1" applyBorder="1" applyAlignment="1">
      <alignment horizontal="center" vertical="center" wrapText="1"/>
    </xf>
    <xf numFmtId="1" fontId="0" fillId="5" borderId="110" xfId="0" applyNumberFormat="1" applyFill="1" applyBorder="1" applyAlignment="1">
      <alignment horizontal="center" vertical="center" wrapText="1"/>
    </xf>
    <xf numFmtId="0" fontId="0" fillId="15" borderId="33" xfId="0" applyFill="1" applyBorder="1" applyAlignment="1">
      <alignment horizontal="center" vertical="center"/>
    </xf>
    <xf numFmtId="0" fontId="0" fillId="15" borderId="35" xfId="0" applyFill="1" applyBorder="1" applyAlignment="1">
      <alignment horizontal="center" vertical="center"/>
    </xf>
    <xf numFmtId="1" fontId="8" fillId="8" borderId="34" xfId="0" applyNumberFormat="1" applyFont="1" applyFill="1" applyBorder="1" applyAlignment="1">
      <alignment horizontal="center" vertical="center" wrapText="1"/>
    </xf>
    <xf numFmtId="1" fontId="8" fillId="8" borderId="33" xfId="0" applyNumberFormat="1" applyFont="1" applyFill="1" applyBorder="1" applyAlignment="1">
      <alignment horizontal="center" vertical="center" wrapText="1"/>
    </xf>
    <xf numFmtId="0" fontId="0" fillId="21" borderId="48" xfId="0" applyFill="1" applyBorder="1" applyAlignment="1">
      <alignment horizontal="center" vertical="center"/>
    </xf>
    <xf numFmtId="0" fontId="0" fillId="21" borderId="49" xfId="0" applyFill="1" applyBorder="1" applyAlignment="1">
      <alignment horizontal="center" vertical="center"/>
    </xf>
    <xf numFmtId="0" fontId="0" fillId="21" borderId="25" xfId="0" applyFill="1" applyBorder="1" applyAlignment="1">
      <alignment horizontal="center" vertical="center"/>
    </xf>
    <xf numFmtId="0" fontId="0" fillId="21" borderId="29" xfId="0" applyFill="1" applyBorder="1" applyAlignment="1">
      <alignment horizontal="center" vertical="center"/>
    </xf>
    <xf numFmtId="0" fontId="0" fillId="8" borderId="30" xfId="0" applyFill="1" applyBorder="1" applyAlignment="1">
      <alignment horizontal="center" vertical="center" wrapText="1"/>
    </xf>
    <xf numFmtId="165" fontId="0" fillId="8" borderId="31" xfId="0" applyNumberFormat="1" applyFill="1" applyBorder="1" applyAlignment="1">
      <alignment horizontal="center" vertical="center" wrapText="1"/>
    </xf>
    <xf numFmtId="165" fontId="0" fillId="8" borderId="66" xfId="0" applyNumberFormat="1" applyFill="1" applyBorder="1" applyAlignment="1">
      <alignment horizontal="center" vertical="center" wrapText="1"/>
    </xf>
    <xf numFmtId="165" fontId="0" fillId="8" borderId="67" xfId="0" applyNumberFormat="1" applyFill="1" applyBorder="1" applyAlignment="1">
      <alignment horizontal="center" vertical="center" wrapText="1"/>
    </xf>
    <xf numFmtId="165" fontId="0" fillId="8" borderId="42" xfId="0" applyNumberFormat="1" applyFill="1" applyBorder="1" applyAlignment="1">
      <alignment horizontal="center" vertical="center" wrapText="1"/>
    </xf>
    <xf numFmtId="0" fontId="8" fillId="5" borderId="96" xfId="0" applyFont="1" applyFill="1" applyBorder="1" applyAlignment="1">
      <alignment horizontal="center"/>
    </xf>
    <xf numFmtId="0" fontId="8" fillId="5" borderId="97" xfId="0" applyFont="1" applyFill="1" applyBorder="1" applyAlignment="1">
      <alignment horizontal="center"/>
    </xf>
    <xf numFmtId="0" fontId="8" fillId="5" borderId="98" xfId="0" applyFont="1" applyFill="1" applyBorder="1" applyAlignment="1">
      <alignment horizontal="center"/>
    </xf>
    <xf numFmtId="2" fontId="0" fillId="5" borderId="88" xfId="0" applyNumberFormat="1" applyFill="1" applyBorder="1" applyAlignment="1">
      <alignment horizontal="center" vertical="center" wrapText="1"/>
    </xf>
    <xf numFmtId="2" fontId="0" fillId="5" borderId="89" xfId="0" applyNumberFormat="1" applyFill="1" applyBorder="1" applyAlignment="1">
      <alignment horizontal="center" vertical="center" wrapText="1"/>
    </xf>
    <xf numFmtId="2" fontId="0" fillId="5" borderId="60" xfId="0" applyNumberFormat="1" applyFill="1" applyBorder="1" applyAlignment="1">
      <alignment horizontal="center" vertical="center" wrapText="1"/>
    </xf>
    <xf numFmtId="0" fontId="0" fillId="5" borderId="58" xfId="0" applyFill="1" applyBorder="1" applyAlignment="1">
      <alignment horizontal="center" vertical="center" wrapText="1"/>
    </xf>
    <xf numFmtId="0" fontId="0" fillId="5" borderId="54" xfId="0" applyFill="1" applyBorder="1" applyAlignment="1">
      <alignment horizontal="center" vertical="center" wrapText="1"/>
    </xf>
    <xf numFmtId="49" fontId="22" fillId="14" borderId="95" xfId="0" applyNumberFormat="1" applyFont="1" applyFill="1" applyBorder="1" applyAlignment="1">
      <alignment horizontal="center" vertical="center" wrapText="1"/>
    </xf>
    <xf numFmtId="0" fontId="22" fillId="14" borderId="49" xfId="0" applyFont="1" applyFill="1" applyBorder="1" applyAlignment="1">
      <alignment horizontal="center" vertical="center" wrapText="1"/>
    </xf>
    <xf numFmtId="0" fontId="27" fillId="14" borderId="102" xfId="0" applyFont="1" applyFill="1" applyBorder="1" applyAlignment="1">
      <alignment horizontal="center" vertical="center" wrapText="1"/>
    </xf>
    <xf numFmtId="49" fontId="22" fillId="14" borderId="53" xfId="0" applyNumberFormat="1" applyFont="1" applyFill="1" applyBorder="1" applyAlignment="1">
      <alignment horizontal="center" vertical="center" wrapText="1"/>
    </xf>
    <xf numFmtId="0" fontId="22" fillId="14" borderId="58" xfId="0" applyFont="1" applyFill="1" applyBorder="1" applyAlignment="1">
      <alignment horizontal="center" vertical="center" wrapText="1"/>
    </xf>
    <xf numFmtId="0" fontId="22" fillId="14" borderId="54" xfId="0" applyFont="1" applyFill="1" applyBorder="1" applyAlignment="1">
      <alignment horizontal="center" vertical="center" wrapText="1"/>
    </xf>
    <xf numFmtId="0" fontId="9" fillId="5" borderId="61" xfId="0" applyFont="1" applyFill="1" applyBorder="1" applyAlignment="1">
      <alignment horizontal="center" vertical="center"/>
    </xf>
    <xf numFmtId="0" fontId="9" fillId="5" borderId="91" xfId="0" applyFont="1" applyFill="1" applyBorder="1" applyAlignment="1">
      <alignment horizontal="center" vertical="center"/>
    </xf>
    <xf numFmtId="0" fontId="9" fillId="5" borderId="62" xfId="0" applyFont="1" applyFill="1" applyBorder="1" applyAlignment="1">
      <alignment horizontal="center" vertical="center"/>
    </xf>
    <xf numFmtId="0" fontId="9" fillId="5" borderId="109" xfId="0" applyFont="1" applyFill="1" applyBorder="1" applyAlignment="1">
      <alignment horizontal="center" vertical="center"/>
    </xf>
    <xf numFmtId="0" fontId="9" fillId="5" borderId="86" xfId="0" applyFont="1" applyFill="1" applyBorder="1" applyAlignment="1">
      <alignment horizontal="center" vertical="center"/>
    </xf>
    <xf numFmtId="0" fontId="9" fillId="5" borderId="87" xfId="0" applyFont="1" applyFill="1" applyBorder="1" applyAlignment="1">
      <alignment horizontal="center" vertical="center"/>
    </xf>
    <xf numFmtId="49" fontId="23" fillId="17" borderId="3" xfId="0" applyNumberFormat="1" applyFont="1" applyFill="1" applyBorder="1" applyAlignment="1">
      <alignment horizontal="center" vertical="center"/>
    </xf>
    <xf numFmtId="0" fontId="23" fillId="17" borderId="3" xfId="0" applyFont="1" applyFill="1" applyBorder="1" applyAlignment="1">
      <alignment horizontal="center" vertical="center"/>
    </xf>
    <xf numFmtId="49" fontId="13" fillId="14" borderId="48" xfId="0" applyNumberFormat="1" applyFont="1" applyFill="1" applyBorder="1" applyAlignment="1">
      <alignment horizontal="center" vertical="center" wrapText="1"/>
    </xf>
    <xf numFmtId="0" fontId="13" fillId="14" borderId="101" xfId="0" applyFont="1" applyFill="1" applyBorder="1" applyAlignment="1">
      <alignment horizontal="center" vertical="center" wrapText="1"/>
    </xf>
    <xf numFmtId="0" fontId="13" fillId="14" borderId="108" xfId="0" applyFont="1" applyFill="1" applyBorder="1" applyAlignment="1">
      <alignment horizontal="center" vertical="center" wrapText="1"/>
    </xf>
    <xf numFmtId="0" fontId="22" fillId="14" borderId="33" xfId="0" applyFont="1" applyFill="1" applyBorder="1" applyAlignment="1">
      <alignment horizontal="center" vertical="center" wrapText="1"/>
    </xf>
    <xf numFmtId="49" fontId="22" fillId="10" borderId="33" xfId="0" applyNumberFormat="1" applyFont="1" applyFill="1" applyBorder="1" applyAlignment="1">
      <alignment horizontal="center" vertical="center"/>
    </xf>
    <xf numFmtId="0" fontId="22" fillId="10" borderId="35" xfId="0" applyFont="1" applyFill="1" applyBorder="1" applyAlignment="1">
      <alignment horizontal="center" vertical="center"/>
    </xf>
    <xf numFmtId="49" fontId="13" fillId="14" borderId="44" xfId="0" applyNumberFormat="1" applyFont="1" applyFill="1" applyBorder="1" applyAlignment="1">
      <alignment horizontal="center" vertical="center" wrapText="1"/>
    </xf>
    <xf numFmtId="0" fontId="13" fillId="14" borderId="105" xfId="0" applyFont="1" applyFill="1" applyBorder="1" applyAlignment="1">
      <alignment horizontal="center" vertical="center" wrapText="1"/>
    </xf>
    <xf numFmtId="0" fontId="13" fillId="14" borderId="111" xfId="0" applyFont="1" applyFill="1" applyBorder="1" applyAlignment="1">
      <alignment horizontal="center" vertical="center" wrapText="1"/>
    </xf>
    <xf numFmtId="49" fontId="22" fillId="10" borderId="25" xfId="0" applyNumberFormat="1" applyFont="1" applyFill="1" applyBorder="1" applyAlignment="1">
      <alignment horizontal="center" vertical="center"/>
    </xf>
    <xf numFmtId="0" fontId="22" fillId="10" borderId="29" xfId="0" applyFont="1" applyFill="1" applyBorder="1" applyAlignment="1">
      <alignment horizontal="center" vertical="center"/>
    </xf>
    <xf numFmtId="49" fontId="22" fillId="10" borderId="44" xfId="0" applyNumberFormat="1" applyFont="1" applyFill="1" applyBorder="1" applyAlignment="1">
      <alignment horizontal="center" vertical="center"/>
    </xf>
    <xf numFmtId="0" fontId="22" fillId="10" borderId="45" xfId="0" applyFont="1" applyFill="1" applyBorder="1" applyAlignment="1">
      <alignment horizontal="center" vertical="center"/>
    </xf>
    <xf numFmtId="1" fontId="8" fillId="8" borderId="108" xfId="0" applyNumberFormat="1" applyFont="1" applyFill="1" applyBorder="1" applyAlignment="1">
      <alignment horizontal="center" vertical="center" wrapText="1"/>
    </xf>
    <xf numFmtId="49" fontId="0" fillId="15" borderId="40" xfId="0" applyNumberFormat="1" applyFill="1" applyBorder="1" applyAlignment="1">
      <alignment horizontal="center" vertical="center"/>
    </xf>
    <xf numFmtId="0" fontId="0" fillId="15" borderId="93" xfId="0" applyFill="1" applyBorder="1" applyAlignment="1">
      <alignment horizontal="center" vertical="center"/>
    </xf>
    <xf numFmtId="49" fontId="27" fillId="14" borderId="44" xfId="0" applyNumberFormat="1" applyFont="1" applyFill="1" applyBorder="1" applyAlignment="1">
      <alignment horizontal="center" vertical="center" wrapText="1"/>
    </xf>
    <xf numFmtId="0" fontId="27" fillId="14" borderId="45" xfId="0" applyFont="1" applyFill="1" applyBorder="1" applyAlignment="1">
      <alignment horizontal="center" vertical="center" wrapText="1"/>
    </xf>
    <xf numFmtId="2" fontId="0" fillId="15" borderId="40" xfId="0" applyNumberFormat="1" applyFill="1" applyBorder="1" applyAlignment="1">
      <alignment horizontal="center" vertical="center" wrapText="1"/>
    </xf>
    <xf numFmtId="2" fontId="0" fillId="15" borderId="51" xfId="0" applyNumberFormat="1" applyFill="1" applyBorder="1" applyAlignment="1">
      <alignment horizontal="center" vertical="center" wrapText="1"/>
    </xf>
    <xf numFmtId="2" fontId="0" fillId="15" borderId="93" xfId="0" applyNumberFormat="1" applyFill="1" applyBorder="1" applyAlignment="1">
      <alignment horizontal="center" vertical="center" wrapText="1"/>
    </xf>
    <xf numFmtId="49" fontId="22" fillId="14" borderId="53" xfId="0" applyNumberFormat="1" applyFont="1" applyFill="1" applyBorder="1" applyAlignment="1">
      <alignment horizontal="center" vertical="center"/>
    </xf>
    <xf numFmtId="0" fontId="22" fillId="14" borderId="58" xfId="0" applyFont="1" applyFill="1" applyBorder="1" applyAlignment="1">
      <alignment horizontal="center" vertical="center"/>
    </xf>
    <xf numFmtId="0" fontId="22" fillId="14" borderId="54" xfId="0" applyFont="1" applyFill="1" applyBorder="1" applyAlignment="1">
      <alignment horizontal="center" vertical="center"/>
    </xf>
    <xf numFmtId="49" fontId="22" fillId="14" borderId="82" xfId="0" applyNumberFormat="1" applyFont="1" applyFill="1" applyBorder="1" applyAlignment="1">
      <alignment horizontal="center" vertical="center" wrapText="1"/>
    </xf>
    <xf numFmtId="0" fontId="22" fillId="14" borderId="10" xfId="0" applyFont="1" applyFill="1" applyBorder="1" applyAlignment="1">
      <alignment horizontal="center" vertical="center" wrapText="1"/>
    </xf>
    <xf numFmtId="0" fontId="22" fillId="14" borderId="11" xfId="0" applyFont="1" applyFill="1" applyBorder="1" applyAlignment="1">
      <alignment horizontal="center" vertical="center" wrapText="1"/>
    </xf>
    <xf numFmtId="0" fontId="22" fillId="14" borderId="83"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84" xfId="0" applyFont="1" applyFill="1" applyBorder="1" applyAlignment="1">
      <alignment horizontal="center" vertical="center" wrapText="1"/>
    </xf>
    <xf numFmtId="2" fontId="0" fillId="5" borderId="90" xfId="0" applyNumberFormat="1" applyFill="1" applyBorder="1" applyAlignment="1">
      <alignment horizontal="center" vertical="center" wrapText="1"/>
    </xf>
    <xf numFmtId="2" fontId="0" fillId="5" borderId="91" xfId="0" applyNumberFormat="1" applyFill="1" applyBorder="1" applyAlignment="1">
      <alignment horizontal="center" vertical="center" wrapText="1"/>
    </xf>
    <xf numFmtId="2" fontId="0" fillId="5" borderId="62" xfId="0" applyNumberFormat="1" applyFill="1" applyBorder="1" applyAlignment="1">
      <alignment horizontal="center" vertical="center" wrapText="1"/>
    </xf>
    <xf numFmtId="0" fontId="0" fillId="8" borderId="33" xfId="0" applyFill="1" applyBorder="1" applyAlignment="1">
      <alignment horizontal="center" vertical="center" wrapText="1"/>
    </xf>
    <xf numFmtId="165" fontId="0" fillId="8" borderId="34" xfId="0" applyNumberFormat="1" applyFill="1" applyBorder="1" applyAlignment="1">
      <alignment horizontal="center" vertical="center" wrapText="1"/>
    </xf>
    <xf numFmtId="0" fontId="27" fillId="4" borderId="12"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76" xfId="0" applyFont="1" applyFill="1" applyBorder="1" applyAlignment="1">
      <alignment horizontal="center" vertical="center" wrapText="1"/>
    </xf>
    <xf numFmtId="0" fontId="8" fillId="5" borderId="34" xfId="0" applyFont="1" applyFill="1" applyBorder="1" applyAlignment="1">
      <alignment horizontal="center"/>
    </xf>
    <xf numFmtId="0" fontId="8" fillId="5" borderId="35" xfId="0" applyFont="1" applyFill="1" applyBorder="1" applyAlignment="1">
      <alignment horizontal="center"/>
    </xf>
    <xf numFmtId="0" fontId="0" fillId="5" borderId="88" xfId="0" applyFill="1" applyBorder="1" applyAlignment="1">
      <alignment horizontal="center" vertical="center" wrapText="1"/>
    </xf>
    <xf numFmtId="0" fontId="0" fillId="5" borderId="89" xfId="0" applyFill="1" applyBorder="1" applyAlignment="1">
      <alignment horizontal="center" vertical="center" wrapText="1"/>
    </xf>
    <xf numFmtId="0" fontId="0" fillId="5" borderId="60" xfId="0" applyFill="1" applyBorder="1" applyAlignment="1">
      <alignment horizontal="center" vertical="center" wrapText="1"/>
    </xf>
    <xf numFmtId="49" fontId="0" fillId="5" borderId="85" xfId="0" applyNumberFormat="1" applyFill="1" applyBorder="1" applyAlignment="1">
      <alignment horizontal="center" vertical="center" wrapText="1"/>
    </xf>
    <xf numFmtId="0" fontId="0" fillId="5" borderId="86" xfId="0" applyFill="1" applyBorder="1" applyAlignment="1">
      <alignment horizontal="center" vertical="center" wrapText="1"/>
    </xf>
    <xf numFmtId="0" fontId="0" fillId="5" borderId="87" xfId="0" applyFill="1" applyBorder="1" applyAlignment="1">
      <alignment horizontal="center" vertical="center" wrapText="1"/>
    </xf>
    <xf numFmtId="49" fontId="23" fillId="17" borderId="2" xfId="0" applyNumberFormat="1" applyFont="1" applyFill="1" applyBorder="1" applyAlignment="1">
      <alignment horizontal="center" vertical="center"/>
    </xf>
    <xf numFmtId="0" fontId="22" fillId="14" borderId="34" xfId="0" applyFont="1" applyFill="1" applyBorder="1" applyAlignment="1">
      <alignment horizontal="center" vertical="center" wrapText="1"/>
    </xf>
    <xf numFmtId="0" fontId="22" fillId="14" borderId="35" xfId="0" applyFont="1" applyFill="1" applyBorder="1" applyAlignment="1">
      <alignment horizontal="center" vertical="center" wrapText="1"/>
    </xf>
    <xf numFmtId="49" fontId="0" fillId="5" borderId="7" xfId="0" applyNumberFormat="1" applyFill="1" applyBorder="1" applyAlignment="1">
      <alignment horizontal="left" vertical="center" wrapText="1"/>
    </xf>
    <xf numFmtId="0" fontId="0" fillId="5" borderId="74" xfId="0" applyFill="1" applyBorder="1" applyAlignment="1">
      <alignment horizontal="left" vertical="center"/>
    </xf>
    <xf numFmtId="0" fontId="0" fillId="5" borderId="75" xfId="0" applyFill="1" applyBorder="1" applyAlignment="1">
      <alignment horizontal="left" vertical="center"/>
    </xf>
    <xf numFmtId="0" fontId="0" fillId="5" borderId="77" xfId="0" applyFill="1" applyBorder="1" applyAlignment="1">
      <alignment horizontal="left" vertical="center"/>
    </xf>
    <xf numFmtId="0" fontId="0" fillId="5" borderId="37" xfId="0" applyFill="1" applyBorder="1" applyAlignment="1">
      <alignment horizontal="left" vertical="center"/>
    </xf>
    <xf numFmtId="0" fontId="0" fillId="5" borderId="78" xfId="0" applyFill="1" applyBorder="1" applyAlignment="1">
      <alignment horizontal="left" vertical="center"/>
    </xf>
    <xf numFmtId="0" fontId="0" fillId="5" borderId="79" xfId="0" applyFill="1" applyBorder="1" applyAlignment="1">
      <alignment horizontal="left" vertical="center"/>
    </xf>
    <xf numFmtId="0" fontId="0" fillId="5" borderId="80" xfId="0" applyFill="1" applyBorder="1" applyAlignment="1">
      <alignment horizontal="left" vertical="center"/>
    </xf>
    <xf numFmtId="0" fontId="0" fillId="5" borderId="81" xfId="0" applyFill="1" applyBorder="1" applyAlignment="1">
      <alignment horizontal="left" vertical="center"/>
    </xf>
    <xf numFmtId="49" fontId="0" fillId="15" borderId="40" xfId="0" applyNumberFormat="1" applyFill="1" applyBorder="1" applyAlignment="1">
      <alignment horizontal="center" vertical="center" wrapText="1"/>
    </xf>
    <xf numFmtId="0" fontId="0" fillId="15" borderId="51" xfId="0" applyFill="1" applyBorder="1" applyAlignment="1">
      <alignment horizontal="center" vertical="center" wrapText="1"/>
    </xf>
    <xf numFmtId="49" fontId="22" fillId="14" borderId="46" xfId="0" applyNumberFormat="1" applyFont="1" applyFill="1" applyBorder="1" applyAlignment="1">
      <alignment horizontal="center" vertical="center" wrapText="1"/>
    </xf>
    <xf numFmtId="0" fontId="22" fillId="14" borderId="50" xfId="0" applyFont="1" applyFill="1" applyBorder="1" applyAlignment="1">
      <alignment horizontal="center" vertical="center" wrapText="1"/>
    </xf>
    <xf numFmtId="0" fontId="7" fillId="18" borderId="4" xfId="0" applyFont="1" applyFill="1" applyBorder="1" applyAlignment="1">
      <alignment horizontal="center" vertical="center" wrapText="1"/>
    </xf>
    <xf numFmtId="0" fontId="8" fillId="5" borderId="58" xfId="0" applyFont="1" applyFill="1" applyBorder="1" applyAlignment="1">
      <alignment horizontal="center"/>
    </xf>
    <xf numFmtId="0" fontId="8" fillId="5" borderId="54" xfId="0" applyFont="1" applyFill="1" applyBorder="1" applyAlignment="1">
      <alignment horizontal="center"/>
    </xf>
    <xf numFmtId="0" fontId="8" fillId="5" borderId="31" xfId="0" applyFont="1" applyFill="1" applyBorder="1" applyAlignment="1">
      <alignment horizontal="center"/>
    </xf>
    <xf numFmtId="0" fontId="8" fillId="5" borderId="32" xfId="0" applyFont="1" applyFill="1" applyBorder="1" applyAlignment="1">
      <alignment horizontal="center"/>
    </xf>
    <xf numFmtId="0" fontId="23" fillId="17" borderId="70" xfId="0" applyFont="1" applyFill="1" applyBorder="1" applyAlignment="1">
      <alignment horizontal="center" vertical="center"/>
    </xf>
    <xf numFmtId="49" fontId="13" fillId="14" borderId="53" xfId="0" applyNumberFormat="1" applyFont="1" applyFill="1" applyBorder="1" applyAlignment="1">
      <alignment horizontal="center" vertical="center" wrapText="1"/>
    </xf>
    <xf numFmtId="0" fontId="13" fillId="14" borderId="58" xfId="0" applyFont="1" applyFill="1" applyBorder="1" applyAlignment="1">
      <alignment horizontal="center" vertical="center" wrapText="1"/>
    </xf>
    <xf numFmtId="49" fontId="13" fillId="10" borderId="18" xfId="0" applyNumberFormat="1" applyFont="1" applyFill="1" applyBorder="1" applyAlignment="1">
      <alignment horizontal="center" vertical="center" wrapText="1"/>
    </xf>
    <xf numFmtId="0" fontId="13" fillId="10" borderId="21" xfId="0" applyFont="1" applyFill="1" applyBorder="1" applyAlignment="1">
      <alignment horizontal="center" vertical="center" wrapText="1"/>
    </xf>
    <xf numFmtId="0" fontId="13" fillId="10" borderId="19" xfId="0" applyFont="1" applyFill="1" applyBorder="1" applyAlignment="1">
      <alignment horizontal="center" vertical="center" wrapText="1"/>
    </xf>
    <xf numFmtId="0" fontId="13" fillId="10" borderId="23" xfId="0" applyFont="1" applyFill="1" applyBorder="1" applyAlignment="1">
      <alignment horizontal="center" vertical="center" wrapText="1"/>
    </xf>
    <xf numFmtId="0" fontId="13" fillId="10" borderId="16" xfId="0" applyFont="1" applyFill="1" applyBorder="1" applyAlignment="1">
      <alignment horizontal="center" vertical="center" wrapText="1"/>
    </xf>
    <xf numFmtId="0" fontId="13" fillId="10" borderId="24" xfId="0" applyFont="1" applyFill="1" applyBorder="1" applyAlignment="1">
      <alignment horizontal="center" vertical="center" wrapText="1"/>
    </xf>
    <xf numFmtId="165" fontId="1" fillId="15" borderId="95" xfId="0" applyNumberFormat="1" applyFont="1" applyFill="1" applyBorder="1" applyAlignment="1">
      <alignment horizontal="center" vertical="center" wrapText="1"/>
    </xf>
    <xf numFmtId="165" fontId="1" fillId="15" borderId="101" xfId="0" applyNumberFormat="1" applyFont="1" applyFill="1" applyBorder="1" applyAlignment="1">
      <alignment horizontal="center" vertical="center" wrapText="1"/>
    </xf>
    <xf numFmtId="165" fontId="1" fillId="15" borderId="108" xfId="0" applyNumberFormat="1" applyFont="1" applyFill="1" applyBorder="1" applyAlignment="1">
      <alignment horizontal="center" vertical="center" wrapText="1"/>
    </xf>
    <xf numFmtId="49" fontId="13" fillId="10" borderId="25" xfId="0" applyNumberFormat="1" applyFont="1" applyFill="1" applyBorder="1" applyAlignment="1">
      <alignment horizontal="center" vertical="center" wrapText="1"/>
    </xf>
    <xf numFmtId="0" fontId="13" fillId="10" borderId="28" xfId="0" applyFont="1" applyFill="1" applyBorder="1" applyAlignment="1">
      <alignment horizontal="center" vertical="center" wrapText="1"/>
    </xf>
    <xf numFmtId="0" fontId="13" fillId="10" borderId="26" xfId="0" applyFont="1" applyFill="1" applyBorder="1" applyAlignment="1">
      <alignment horizontal="center" vertical="center" wrapText="1"/>
    </xf>
    <xf numFmtId="49" fontId="13" fillId="10" borderId="48" xfId="0" applyNumberFormat="1" applyFont="1" applyFill="1" applyBorder="1" applyAlignment="1">
      <alignment horizontal="center" vertical="center" wrapText="1"/>
    </xf>
    <xf numFmtId="0" fontId="13" fillId="10" borderId="101" xfId="0" applyFont="1" applyFill="1" applyBorder="1" applyAlignment="1">
      <alignment horizontal="center" vertical="center" wrapText="1"/>
    </xf>
    <xf numFmtId="0" fontId="13" fillId="10" borderId="108" xfId="0" applyFont="1" applyFill="1" applyBorder="1" applyAlignment="1">
      <alignment horizontal="center" vertical="center" wrapText="1"/>
    </xf>
    <xf numFmtId="0" fontId="13" fillId="10" borderId="83" xfId="0" applyFont="1" applyFill="1" applyBorder="1" applyAlignment="1">
      <alignment horizontal="center" vertical="center" wrapText="1"/>
    </xf>
    <xf numFmtId="0" fontId="13" fillId="10" borderId="5" xfId="0" applyFont="1" applyFill="1" applyBorder="1" applyAlignment="1">
      <alignment horizontal="center" vertical="center" wrapText="1"/>
    </xf>
    <xf numFmtId="0" fontId="13" fillId="10" borderId="107" xfId="0" applyFont="1" applyFill="1" applyBorder="1" applyAlignment="1">
      <alignment horizontal="center" vertical="center" wrapText="1"/>
    </xf>
    <xf numFmtId="49" fontId="27" fillId="14" borderId="82" xfId="0" applyNumberFormat="1" applyFont="1" applyFill="1" applyBorder="1" applyAlignment="1">
      <alignment horizontal="center" vertical="center" wrapText="1"/>
    </xf>
    <xf numFmtId="0" fontId="27" fillId="14" borderId="11" xfId="0" applyFont="1" applyFill="1" applyBorder="1" applyAlignment="1">
      <alignment horizontal="center" vertical="center" wrapText="1"/>
    </xf>
    <xf numFmtId="0" fontId="27" fillId="14" borderId="23" xfId="0" applyFont="1" applyFill="1" applyBorder="1" applyAlignment="1">
      <alignment horizontal="center" vertical="center" wrapText="1"/>
    </xf>
    <xf numFmtId="0" fontId="27" fillId="14" borderId="17" xfId="0" applyFont="1" applyFill="1" applyBorder="1" applyAlignment="1">
      <alignment horizontal="center" vertical="center" wrapText="1"/>
    </xf>
    <xf numFmtId="165" fontId="0" fillId="8" borderId="53" xfId="0" applyNumberFormat="1" applyFill="1" applyBorder="1" applyAlignment="1">
      <alignment horizontal="center" vertical="center" wrapText="1"/>
    </xf>
    <xf numFmtId="165" fontId="0" fillId="8" borderId="58" xfId="0" applyNumberFormat="1" applyFill="1" applyBorder="1" applyAlignment="1">
      <alignment horizontal="center" vertical="center" wrapText="1"/>
    </xf>
    <xf numFmtId="165" fontId="0" fillId="8" borderId="54" xfId="0" applyNumberFormat="1" applyFill="1" applyBorder="1" applyAlignment="1">
      <alignment horizontal="center" vertical="center" wrapText="1"/>
    </xf>
    <xf numFmtId="2" fontId="0" fillId="8" borderId="40" xfId="0" applyNumberFormat="1" applyFill="1" applyBorder="1" applyAlignment="1">
      <alignment horizontal="center" vertical="center" wrapText="1"/>
    </xf>
    <xf numFmtId="2" fontId="0" fillId="8" borderId="51" xfId="0" applyNumberFormat="1" applyFill="1" applyBorder="1" applyAlignment="1">
      <alignment horizontal="center" vertical="center" wrapText="1"/>
    </xf>
    <xf numFmtId="2" fontId="0" fillId="8" borderId="93" xfId="0" applyNumberFormat="1" applyFill="1" applyBorder="1" applyAlignment="1">
      <alignment horizontal="center" vertical="center" wrapText="1"/>
    </xf>
    <xf numFmtId="165" fontId="0" fillId="8" borderId="51" xfId="0" applyNumberFormat="1" applyFill="1" applyBorder="1" applyAlignment="1">
      <alignment horizontal="center" vertical="center" wrapText="1"/>
    </xf>
    <xf numFmtId="2" fontId="0" fillId="5" borderId="85" xfId="0" applyNumberFormat="1" applyFill="1" applyBorder="1" applyAlignment="1">
      <alignment horizontal="center" vertical="center" wrapText="1"/>
    </xf>
    <xf numFmtId="2" fontId="0" fillId="5" borderId="86" xfId="0" applyNumberFormat="1" applyFill="1" applyBorder="1" applyAlignment="1">
      <alignment horizontal="center" vertical="center" wrapText="1"/>
    </xf>
    <xf numFmtId="2" fontId="0" fillId="5" borderId="87" xfId="0" applyNumberFormat="1" applyFill="1" applyBorder="1" applyAlignment="1">
      <alignment horizontal="center" vertical="center" wrapText="1"/>
    </xf>
    <xf numFmtId="49" fontId="22" fillId="9" borderId="34" xfId="0" applyNumberFormat="1" applyFont="1" applyFill="1" applyBorder="1" applyAlignment="1">
      <alignment horizontal="center" vertical="center" wrapText="1"/>
    </xf>
    <xf numFmtId="0" fontId="22" fillId="9" borderId="35" xfId="0" applyFont="1" applyFill="1" applyBorder="1" applyAlignment="1">
      <alignment horizontal="center" vertical="center" wrapText="1"/>
    </xf>
    <xf numFmtId="0" fontId="0" fillId="5" borderId="59" xfId="0" applyFill="1" applyBorder="1" applyAlignment="1">
      <alignment horizontal="center" vertical="center" wrapText="1"/>
    </xf>
    <xf numFmtId="49" fontId="0" fillId="21" borderId="44" xfId="0" applyNumberFormat="1" applyFill="1" applyBorder="1" applyAlignment="1">
      <alignment horizontal="center" vertical="center"/>
    </xf>
    <xf numFmtId="0" fontId="0" fillId="21" borderId="45" xfId="0" applyFill="1" applyBorder="1" applyAlignment="1">
      <alignment horizontal="center" vertical="center"/>
    </xf>
    <xf numFmtId="0" fontId="13" fillId="10" borderId="53" xfId="0" applyFont="1" applyFill="1" applyBorder="1" applyAlignment="1">
      <alignment horizontal="center"/>
    </xf>
    <xf numFmtId="0" fontId="13" fillId="10" borderId="54" xfId="0" applyFont="1" applyFill="1" applyBorder="1" applyAlignment="1">
      <alignment horizontal="center"/>
    </xf>
    <xf numFmtId="49" fontId="13" fillId="10" borderId="33" xfId="0" applyNumberFormat="1" applyFont="1" applyFill="1" applyBorder="1" applyAlignment="1">
      <alignment horizontal="center"/>
    </xf>
    <xf numFmtId="0" fontId="13" fillId="10" borderId="35" xfId="0" applyFont="1" applyFill="1" applyBorder="1" applyAlignment="1">
      <alignment horizontal="center"/>
    </xf>
    <xf numFmtId="49" fontId="0" fillId="15" borderId="92" xfId="0" applyNumberFormat="1" applyFill="1" applyBorder="1" applyAlignment="1">
      <alignment horizontal="center" vertical="center"/>
    </xf>
    <xf numFmtId="0" fontId="0" fillId="5" borderId="61" xfId="0" applyFill="1" applyBorder="1" applyAlignment="1">
      <alignment horizontal="center" vertical="center" wrapText="1"/>
    </xf>
    <xf numFmtId="0" fontId="0" fillId="5" borderId="62" xfId="0" applyFill="1" applyBorder="1" applyAlignment="1">
      <alignment horizontal="center" vertical="center" wrapText="1"/>
    </xf>
    <xf numFmtId="0" fontId="0" fillId="5" borderId="90" xfId="0" applyFill="1" applyBorder="1" applyAlignment="1">
      <alignment horizontal="center" vertical="center" wrapText="1"/>
    </xf>
    <xf numFmtId="0" fontId="0" fillId="5" borderId="91" xfId="0" applyFill="1" applyBorder="1" applyAlignment="1">
      <alignment horizontal="center" vertical="center" wrapText="1"/>
    </xf>
    <xf numFmtId="49" fontId="27" fillId="14" borderId="46" xfId="0" applyNumberFormat="1" applyFont="1" applyFill="1" applyBorder="1" applyAlignment="1">
      <alignment horizontal="center" vertical="center" wrapText="1"/>
    </xf>
    <xf numFmtId="0" fontId="27" fillId="14" borderId="47" xfId="0" applyFont="1" applyFill="1" applyBorder="1" applyAlignment="1">
      <alignment horizontal="center" vertical="center" wrapText="1"/>
    </xf>
    <xf numFmtId="49" fontId="0" fillId="5" borderId="58" xfId="0" applyNumberFormat="1" applyFill="1" applyBorder="1" applyAlignment="1">
      <alignment horizontal="center" vertical="center" wrapText="1"/>
    </xf>
    <xf numFmtId="0" fontId="0" fillId="15" borderId="66" xfId="0" applyFill="1" applyBorder="1" applyAlignment="1">
      <alignment horizontal="center" vertical="center"/>
    </xf>
    <xf numFmtId="0" fontId="0" fillId="15" borderId="42" xfId="0" applyFill="1" applyBorder="1" applyAlignment="1">
      <alignment horizontal="center" vertical="center"/>
    </xf>
    <xf numFmtId="0" fontId="0" fillId="8" borderId="58" xfId="0" applyFill="1" applyBorder="1" applyAlignment="1">
      <alignment horizontal="center" vertical="center" wrapText="1"/>
    </xf>
    <xf numFmtId="0" fontId="27" fillId="14" borderId="33" xfId="0" applyFont="1" applyFill="1" applyBorder="1" applyAlignment="1">
      <alignment horizontal="center" vertical="center" wrapText="1"/>
    </xf>
    <xf numFmtId="49" fontId="27" fillId="14" borderId="58" xfId="0" applyNumberFormat="1" applyFont="1" applyFill="1" applyBorder="1" applyAlignment="1">
      <alignment horizontal="center" vertical="center" wrapText="1"/>
    </xf>
    <xf numFmtId="0" fontId="27" fillId="14" borderId="34" xfId="0" applyFont="1" applyFill="1" applyBorder="1" applyAlignment="1">
      <alignment horizontal="center" vertical="center" wrapText="1"/>
    </xf>
    <xf numFmtId="0" fontId="27" fillId="14" borderId="35" xfId="0" applyFont="1" applyFill="1" applyBorder="1" applyAlignment="1">
      <alignment horizontal="center" vertical="center" wrapText="1"/>
    </xf>
    <xf numFmtId="49" fontId="22" fillId="14" borderId="63" xfId="0" applyNumberFormat="1" applyFont="1" applyFill="1" applyBorder="1" applyAlignment="1">
      <alignment horizontal="center" vertical="center" wrapText="1"/>
    </xf>
    <xf numFmtId="0" fontId="22" fillId="14" borderId="103" xfId="0" applyFont="1" applyFill="1" applyBorder="1" applyAlignment="1">
      <alignment horizontal="center" vertical="center" wrapText="1"/>
    </xf>
    <xf numFmtId="49" fontId="22" fillId="14" borderId="9" xfId="0" applyNumberFormat="1" applyFont="1" applyFill="1" applyBorder="1" applyAlignment="1">
      <alignment horizontal="center" vertical="center" wrapText="1"/>
    </xf>
    <xf numFmtId="0" fontId="22" fillId="14" borderId="104" xfId="0" applyFont="1" applyFill="1" applyBorder="1" applyAlignment="1">
      <alignment horizontal="center" vertical="center" wrapText="1"/>
    </xf>
    <xf numFmtId="0" fontId="22" fillId="14" borderId="106" xfId="0" applyFont="1" applyFill="1" applyBorder="1" applyAlignment="1">
      <alignment horizontal="center" vertical="center" wrapText="1"/>
    </xf>
    <xf numFmtId="0" fontId="22" fillId="14" borderId="107" xfId="0" applyFont="1" applyFill="1" applyBorder="1" applyAlignment="1">
      <alignment horizontal="center" vertical="center" wrapText="1"/>
    </xf>
    <xf numFmtId="49" fontId="22" fillId="14" borderId="44" xfId="0" applyNumberFormat="1" applyFont="1" applyFill="1" applyBorder="1" applyAlignment="1">
      <alignment horizontal="center" vertical="center"/>
    </xf>
    <xf numFmtId="0" fontId="22" fillId="14" borderId="105" xfId="0" applyFont="1" applyFill="1" applyBorder="1" applyAlignment="1">
      <alignment horizontal="center" vertical="center"/>
    </xf>
    <xf numFmtId="0" fontId="22" fillId="14" borderId="45" xfId="0" applyFont="1" applyFill="1" applyBorder="1" applyAlignment="1">
      <alignment horizontal="center" vertical="center"/>
    </xf>
    <xf numFmtId="49" fontId="22" fillId="14" borderId="48" xfId="0" applyNumberFormat="1" applyFont="1" applyFill="1" applyBorder="1" applyAlignment="1">
      <alignment horizontal="center" vertical="center" wrapText="1"/>
    </xf>
    <xf numFmtId="0" fontId="22" fillId="14" borderId="101" xfId="0" applyFont="1" applyFill="1" applyBorder="1" applyAlignment="1">
      <alignment horizontal="center" vertical="center" wrapText="1"/>
    </xf>
    <xf numFmtId="0" fontId="22" fillId="14" borderId="108" xfId="0" applyFont="1" applyFill="1" applyBorder="1" applyAlignment="1">
      <alignment horizontal="center" vertical="center" wrapText="1"/>
    </xf>
    <xf numFmtId="1" fontId="0" fillId="5" borderId="109" xfId="0" applyNumberFormat="1" applyFill="1" applyBorder="1" applyAlignment="1">
      <alignment horizontal="center" vertical="center"/>
    </xf>
    <xf numFmtId="1" fontId="0" fillId="5" borderId="87" xfId="0" applyNumberFormat="1" applyFill="1" applyBorder="1" applyAlignment="1">
      <alignment horizontal="center" vertical="center"/>
    </xf>
    <xf numFmtId="1" fontId="0" fillId="5" borderId="59" xfId="0" applyNumberFormat="1" applyFill="1" applyBorder="1" applyAlignment="1">
      <alignment horizontal="center" vertical="center"/>
    </xf>
    <xf numFmtId="1" fontId="0" fillId="5" borderId="60" xfId="0" applyNumberFormat="1" applyFill="1" applyBorder="1" applyAlignment="1">
      <alignment horizontal="center" vertical="center"/>
    </xf>
    <xf numFmtId="0" fontId="11" fillId="4" borderId="65" xfId="0" applyFont="1" applyFill="1" applyBorder="1" applyAlignment="1">
      <alignment horizontal="center" vertical="center"/>
    </xf>
    <xf numFmtId="0" fontId="11" fillId="4" borderId="118" xfId="0" applyFont="1" applyFill="1" applyBorder="1" applyAlignment="1">
      <alignment horizontal="center" vertical="center"/>
    </xf>
    <xf numFmtId="0" fontId="11" fillId="4" borderId="119" xfId="0" applyFont="1" applyFill="1" applyBorder="1" applyAlignment="1">
      <alignment horizontal="center" vertical="center"/>
    </xf>
    <xf numFmtId="0" fontId="0" fillId="21" borderId="25" xfId="0" applyFill="1" applyBorder="1" applyAlignment="1">
      <alignment horizontal="center" vertical="center" wrapText="1"/>
    </xf>
    <xf numFmtId="0" fontId="0" fillId="21" borderId="29" xfId="0" applyFill="1" applyBorder="1" applyAlignment="1">
      <alignment horizontal="center" vertical="center" wrapText="1"/>
    </xf>
    <xf numFmtId="0" fontId="0" fillId="8" borderId="25" xfId="0" applyFill="1" applyBorder="1" applyAlignment="1">
      <alignment horizontal="center" vertical="center" wrapText="1"/>
    </xf>
    <xf numFmtId="165" fontId="0" fillId="8" borderId="28" xfId="0" applyNumberFormat="1" applyFill="1" applyBorder="1" applyAlignment="1">
      <alignment horizontal="center" vertical="center" wrapText="1"/>
    </xf>
    <xf numFmtId="165" fontId="0" fillId="8" borderId="29" xfId="0" applyNumberFormat="1" applyFill="1" applyBorder="1" applyAlignment="1">
      <alignment horizontal="center" vertical="center" wrapText="1"/>
    </xf>
    <xf numFmtId="0" fontId="0" fillId="8" borderId="27" xfId="0" applyFill="1" applyBorder="1" applyAlignment="1">
      <alignment horizontal="center" vertical="center" wrapText="1"/>
    </xf>
    <xf numFmtId="0" fontId="0" fillId="8" borderId="112" xfId="0" applyFill="1" applyBorder="1" applyAlignment="1">
      <alignment horizontal="center" vertical="center" wrapText="1"/>
    </xf>
    <xf numFmtId="165" fontId="0" fillId="8" borderId="45" xfId="0" applyNumberFormat="1" applyFill="1" applyBorder="1" applyAlignment="1">
      <alignment horizontal="center" vertical="center" wrapText="1"/>
    </xf>
    <xf numFmtId="49" fontId="13" fillId="14" borderId="40" xfId="0" applyNumberFormat="1" applyFont="1" applyFill="1" applyBorder="1" applyAlignment="1">
      <alignment horizontal="center" vertical="center" wrapText="1"/>
    </xf>
    <xf numFmtId="0" fontId="13" fillId="14" borderId="51" xfId="0" applyFont="1" applyFill="1" applyBorder="1" applyAlignment="1">
      <alignment horizontal="center" vertical="center" wrapText="1"/>
    </xf>
    <xf numFmtId="0" fontId="13" fillId="14" borderId="41" xfId="0" applyFont="1" applyFill="1" applyBorder="1" applyAlignment="1">
      <alignment horizontal="center" vertical="center" wrapText="1"/>
    </xf>
    <xf numFmtId="0" fontId="9" fillId="5" borderId="116" xfId="0" applyFont="1" applyFill="1" applyBorder="1" applyAlignment="1">
      <alignment horizontal="center" vertical="center"/>
    </xf>
    <xf numFmtId="0" fontId="9" fillId="5" borderId="97" xfId="0" applyFont="1" applyFill="1" applyBorder="1" applyAlignment="1">
      <alignment horizontal="center" vertical="center"/>
    </xf>
    <xf numFmtId="0" fontId="9" fillId="5" borderId="98" xfId="0" applyFont="1" applyFill="1" applyBorder="1" applyAlignment="1">
      <alignment horizontal="center" vertical="center"/>
    </xf>
    <xf numFmtId="0" fontId="24" fillId="4" borderId="3" xfId="0" applyFont="1" applyFill="1" applyBorder="1" applyAlignment="1">
      <alignment horizontal="center" wrapText="1"/>
    </xf>
    <xf numFmtId="0" fontId="24" fillId="4" borderId="6" xfId="0" applyFont="1" applyFill="1" applyBorder="1" applyAlignment="1">
      <alignment horizontal="center" wrapText="1"/>
    </xf>
    <xf numFmtId="0" fontId="27" fillId="14" borderId="83" xfId="0" applyFont="1" applyFill="1" applyBorder="1" applyAlignment="1">
      <alignment horizontal="center" vertical="center" wrapText="1"/>
    </xf>
    <xf numFmtId="0" fontId="27" fillId="14" borderId="84" xfId="0" applyFont="1" applyFill="1" applyBorder="1" applyAlignment="1">
      <alignment horizontal="center" vertical="center" wrapText="1"/>
    </xf>
    <xf numFmtId="0" fontId="0" fillId="15" borderId="53" xfId="0" applyFill="1" applyBorder="1" applyAlignment="1">
      <alignment horizontal="center" vertical="center"/>
    </xf>
    <xf numFmtId="0" fontId="0" fillId="15" borderId="54" xfId="0" applyFill="1" applyBorder="1" applyAlignment="1">
      <alignment horizontal="center" vertical="center"/>
    </xf>
    <xf numFmtId="0" fontId="0" fillId="8" borderId="95" xfId="0" applyFill="1" applyBorder="1" applyAlignment="1">
      <alignment horizontal="center" vertical="center" wrapText="1"/>
    </xf>
    <xf numFmtId="165" fontId="0" fillId="8" borderId="49" xfId="0" applyNumberFormat="1" applyFill="1" applyBorder="1" applyAlignment="1">
      <alignment horizontal="center" vertical="center" wrapText="1"/>
    </xf>
    <xf numFmtId="0" fontId="0" fillId="21" borderId="48" xfId="0" applyFill="1" applyBorder="1" applyAlignment="1">
      <alignment horizontal="center" vertical="center" wrapText="1"/>
    </xf>
    <xf numFmtId="0" fontId="0" fillId="21" borderId="49" xfId="0" applyFill="1" applyBorder="1" applyAlignment="1">
      <alignment horizontal="center" vertical="center" wrapText="1"/>
    </xf>
    <xf numFmtId="0" fontId="0" fillId="8" borderId="48" xfId="0" applyFill="1" applyBorder="1" applyAlignment="1">
      <alignment horizontal="center" vertical="center" wrapText="1"/>
    </xf>
    <xf numFmtId="165" fontId="0" fillId="8" borderId="101" xfId="0" applyNumberFormat="1" applyFill="1" applyBorder="1" applyAlignment="1">
      <alignment horizontal="center" vertical="center" wrapText="1"/>
    </xf>
    <xf numFmtId="49" fontId="27" fillId="14" borderId="111" xfId="0" applyNumberFormat="1" applyFont="1" applyFill="1" applyBorder="1" applyAlignment="1">
      <alignment horizontal="center" vertical="center" wrapText="1"/>
    </xf>
    <xf numFmtId="49" fontId="0" fillId="21" borderId="44" xfId="0" applyNumberFormat="1" applyFill="1" applyBorder="1" applyAlignment="1">
      <alignment horizontal="center" vertical="center" wrapText="1"/>
    </xf>
    <xf numFmtId="0" fontId="0" fillId="21" borderId="45" xfId="0" applyFill="1" applyBorder="1" applyAlignment="1">
      <alignment horizontal="center" vertical="center" wrapText="1"/>
    </xf>
    <xf numFmtId="0" fontId="8" fillId="0" borderId="95" xfId="0" applyFont="1" applyBorder="1" applyAlignment="1">
      <alignment horizontal="center"/>
    </xf>
    <xf numFmtId="0" fontId="8" fillId="0" borderId="101" xfId="0" applyFont="1" applyBorder="1" applyAlignment="1">
      <alignment horizontal="center"/>
    </xf>
    <xf numFmtId="0" fontId="8" fillId="0" borderId="49" xfId="0" applyFont="1" applyBorder="1" applyAlignment="1">
      <alignment horizontal="center"/>
    </xf>
    <xf numFmtId="0" fontId="27" fillId="14" borderId="30" xfId="0" applyFont="1" applyFill="1" applyBorder="1" applyAlignment="1">
      <alignment horizontal="center" vertical="center" wrapText="1"/>
    </xf>
    <xf numFmtId="49" fontId="27" fillId="14" borderId="54" xfId="0" applyNumberFormat="1" applyFont="1" applyFill="1" applyBorder="1" applyAlignment="1">
      <alignment horizontal="center" vertical="center" wrapText="1"/>
    </xf>
    <xf numFmtId="0" fontId="27" fillId="14" borderId="32" xfId="0" applyFont="1" applyFill="1" applyBorder="1" applyAlignment="1">
      <alignment horizontal="center" vertical="center" wrapText="1"/>
    </xf>
    <xf numFmtId="49" fontId="22" fillId="14" borderId="34" xfId="0" applyNumberFormat="1" applyFont="1" applyFill="1" applyBorder="1" applyAlignment="1">
      <alignment horizontal="center" vertical="center" wrapText="1"/>
    </xf>
    <xf numFmtId="0" fontId="0" fillId="5" borderId="85" xfId="0" applyFill="1" applyBorder="1" applyAlignment="1">
      <alignment horizontal="center" vertical="center" wrapText="1"/>
    </xf>
    <xf numFmtId="49" fontId="13" fillId="10" borderId="30" xfId="0" applyNumberFormat="1" applyFont="1" applyFill="1" applyBorder="1" applyAlignment="1">
      <alignment horizontal="center" vertical="center"/>
    </xf>
    <xf numFmtId="0" fontId="13" fillId="10" borderId="31" xfId="0" applyFont="1" applyFill="1" applyBorder="1" applyAlignment="1">
      <alignment horizontal="center" vertical="center"/>
    </xf>
    <xf numFmtId="49" fontId="13" fillId="10" borderId="33" xfId="0" applyNumberFormat="1" applyFont="1" applyFill="1" applyBorder="1" applyAlignment="1">
      <alignment horizontal="center" vertical="center"/>
    </xf>
    <xf numFmtId="0" fontId="13" fillId="10" borderId="34" xfId="0" applyFont="1" applyFill="1" applyBorder="1" applyAlignment="1">
      <alignment horizontal="center" vertical="center"/>
    </xf>
    <xf numFmtId="49" fontId="13" fillId="10" borderId="52" xfId="0" applyNumberFormat="1" applyFont="1" applyFill="1" applyBorder="1" applyAlignment="1">
      <alignment horizontal="center" vertical="center" wrapText="1"/>
    </xf>
    <xf numFmtId="0" fontId="13" fillId="10" borderId="55" xfId="0" applyFont="1" applyFill="1" applyBorder="1" applyAlignment="1">
      <alignment horizontal="center" vertical="center" wrapText="1"/>
    </xf>
    <xf numFmtId="0" fontId="13" fillId="10" borderId="56" xfId="0" applyFont="1" applyFill="1" applyBorder="1" applyAlignment="1">
      <alignment horizontal="center" vertical="center" wrapText="1"/>
    </xf>
    <xf numFmtId="49" fontId="13" fillId="10" borderId="63" xfId="0" applyNumberFormat="1" applyFont="1" applyFill="1" applyBorder="1" applyAlignment="1">
      <alignment horizontal="center" vertical="center"/>
    </xf>
    <xf numFmtId="0" fontId="13" fillId="10" borderId="117" xfId="0" applyFont="1" applyFill="1" applyBorder="1" applyAlignment="1">
      <alignment horizontal="center" vertical="center"/>
    </xf>
    <xf numFmtId="0" fontId="13" fillId="10" borderId="103" xfId="0" applyFont="1" applyFill="1" applyBorder="1" applyAlignment="1">
      <alignment horizontal="center" vertical="center"/>
    </xf>
    <xf numFmtId="49" fontId="13" fillId="10" borderId="53" xfId="0" applyNumberFormat="1" applyFont="1" applyFill="1" applyBorder="1" applyAlignment="1">
      <alignment horizontal="center" vertical="center"/>
    </xf>
    <xf numFmtId="2" fontId="0" fillId="8" borderId="44" xfId="0" applyNumberFormat="1" applyFill="1" applyBorder="1" applyAlignment="1">
      <alignment horizontal="center" vertical="center" wrapText="1"/>
    </xf>
    <xf numFmtId="2" fontId="0" fillId="8" borderId="105" xfId="0" applyNumberFormat="1" applyFill="1" applyBorder="1" applyAlignment="1">
      <alignment horizontal="center" vertical="center" wrapText="1"/>
    </xf>
    <xf numFmtId="2" fontId="0" fillId="8" borderId="45" xfId="0" applyNumberFormat="1" applyFill="1" applyBorder="1" applyAlignment="1">
      <alignment horizontal="center" vertical="center" wrapText="1"/>
    </xf>
    <xf numFmtId="165" fontId="0" fillId="8" borderId="44" xfId="0" applyNumberFormat="1" applyFill="1" applyBorder="1" applyAlignment="1">
      <alignment horizontal="center" vertical="center" wrapText="1"/>
    </xf>
    <xf numFmtId="165" fontId="0" fillId="8" borderId="105" xfId="0" applyNumberFormat="1" applyFill="1" applyBorder="1" applyAlignment="1">
      <alignment horizontal="center" vertical="center" wrapText="1"/>
    </xf>
    <xf numFmtId="49" fontId="32" fillId="14" borderId="31" xfId="0" applyNumberFormat="1" applyFont="1" applyFill="1" applyBorder="1" applyAlignment="1">
      <alignment horizontal="center" vertical="center" wrapText="1"/>
    </xf>
    <xf numFmtId="0" fontId="32" fillId="14" borderId="31" xfId="0" applyFont="1" applyFill="1" applyBorder="1" applyAlignment="1">
      <alignment horizontal="center" vertical="center" wrapText="1"/>
    </xf>
    <xf numFmtId="49" fontId="27" fillId="14" borderId="66" xfId="0" applyNumberFormat="1" applyFont="1" applyFill="1" applyBorder="1" applyAlignment="1">
      <alignment horizontal="center" vertical="center" wrapText="1"/>
    </xf>
    <xf numFmtId="0" fontId="27" fillId="14" borderId="42" xfId="0" applyFont="1" applyFill="1" applyBorder="1" applyAlignment="1">
      <alignment horizontal="center" vertical="center" wrapText="1"/>
    </xf>
    <xf numFmtId="0" fontId="27" fillId="14" borderId="67" xfId="0" applyFont="1" applyFill="1" applyBorder="1" applyAlignment="1">
      <alignment horizontal="center" vertical="center" wrapText="1"/>
    </xf>
    <xf numFmtId="49" fontId="27" fillId="14" borderId="40" xfId="0" applyNumberFormat="1" applyFont="1" applyFill="1" applyBorder="1" applyAlignment="1">
      <alignment horizontal="center" vertical="center" wrapText="1"/>
    </xf>
    <xf numFmtId="0" fontId="27" fillId="14" borderId="51" xfId="0" applyFont="1" applyFill="1" applyBorder="1" applyAlignment="1">
      <alignment horizontal="center" vertical="center" wrapText="1"/>
    </xf>
    <xf numFmtId="0" fontId="27" fillId="14" borderId="93" xfId="0" applyFont="1" applyFill="1" applyBorder="1" applyAlignment="1">
      <alignment horizontal="center" vertical="center" wrapText="1"/>
    </xf>
    <xf numFmtId="0" fontId="0" fillId="19" borderId="53" xfId="0" applyFill="1" applyBorder="1" applyAlignment="1">
      <alignment horizontal="center" vertical="center" wrapText="1"/>
    </xf>
    <xf numFmtId="0" fontId="0" fillId="19" borderId="58" xfId="0" applyFill="1" applyBorder="1" applyAlignment="1">
      <alignment horizontal="center" vertical="center" wrapText="1"/>
    </xf>
    <xf numFmtId="0" fontId="13" fillId="10" borderId="30" xfId="0" applyFont="1" applyFill="1" applyBorder="1" applyAlignment="1">
      <alignment horizontal="center" vertical="center"/>
    </xf>
    <xf numFmtId="0" fontId="13" fillId="10" borderId="33" xfId="0" applyFont="1" applyFill="1" applyBorder="1" applyAlignment="1">
      <alignment horizontal="center" vertical="center"/>
    </xf>
    <xf numFmtId="0" fontId="0" fillId="15" borderId="31" xfId="0" applyFill="1" applyBorder="1" applyAlignment="1">
      <alignment horizontal="center" vertical="center"/>
    </xf>
    <xf numFmtId="0" fontId="0" fillId="15" borderId="34" xfId="0" applyFill="1" applyBorder="1" applyAlignment="1">
      <alignment horizontal="center" vertical="center"/>
    </xf>
    <xf numFmtId="0" fontId="0" fillId="15" borderId="58" xfId="0" applyFill="1" applyBorder="1" applyAlignment="1">
      <alignment horizontal="center" vertical="center"/>
    </xf>
    <xf numFmtId="0" fontId="22" fillId="14" borderId="30" xfId="0" applyFont="1" applyFill="1" applyBorder="1" applyAlignment="1">
      <alignment horizontal="center" vertical="center" wrapText="1"/>
    </xf>
    <xf numFmtId="0" fontId="22" fillId="14" borderId="31" xfId="0" applyFont="1" applyFill="1" applyBorder="1" applyAlignment="1">
      <alignment horizontal="center" vertical="center" wrapText="1"/>
    </xf>
    <xf numFmtId="0" fontId="22" fillId="14" borderId="32" xfId="0" applyFont="1" applyFill="1" applyBorder="1" applyAlignment="1">
      <alignment horizontal="center" vertical="center" wrapText="1"/>
    </xf>
    <xf numFmtId="0" fontId="27" fillId="4" borderId="23" xfId="0" applyFont="1" applyFill="1" applyBorder="1" applyAlignment="1">
      <alignment horizontal="center" vertical="center" wrapText="1"/>
    </xf>
    <xf numFmtId="0" fontId="27" fillId="4" borderId="16" xfId="0" applyFont="1" applyFill="1" applyBorder="1" applyAlignment="1">
      <alignment horizontal="center" vertical="center" wrapText="1"/>
    </xf>
    <xf numFmtId="0" fontId="27" fillId="4" borderId="17" xfId="0" applyFont="1" applyFill="1" applyBorder="1" applyAlignment="1">
      <alignment horizontal="center" vertical="center" wrapText="1"/>
    </xf>
    <xf numFmtId="0" fontId="0" fillId="21" borderId="44" xfId="0" applyFill="1" applyBorder="1" applyAlignment="1">
      <alignment horizontal="center" vertical="center"/>
    </xf>
    <xf numFmtId="49" fontId="22" fillId="14" borderId="31" xfId="0" applyNumberFormat="1" applyFont="1" applyFill="1" applyBorder="1" applyAlignment="1">
      <alignment horizontal="center" vertical="center" wrapText="1"/>
    </xf>
    <xf numFmtId="49" fontId="27" fillId="9" borderId="31" xfId="0" applyNumberFormat="1" applyFont="1" applyFill="1" applyBorder="1" applyAlignment="1">
      <alignment horizontal="center" vertical="center" wrapText="1"/>
    </xf>
    <xf numFmtId="0" fontId="27" fillId="9" borderId="31" xfId="0" applyFont="1" applyFill="1" applyBorder="1" applyAlignment="1">
      <alignment horizontal="center" vertical="center" wrapText="1"/>
    </xf>
    <xf numFmtId="49" fontId="22" fillId="9" borderId="52" xfId="0" applyNumberFormat="1" applyFont="1" applyFill="1" applyBorder="1" applyAlignment="1">
      <alignment horizontal="center" vertical="center"/>
    </xf>
    <xf numFmtId="0" fontId="22" fillId="9" borderId="56" xfId="0" applyFont="1" applyFill="1" applyBorder="1" applyAlignment="1">
      <alignment horizontal="center" vertical="center"/>
    </xf>
    <xf numFmtId="49" fontId="13" fillId="10" borderId="53" xfId="0" applyNumberFormat="1" applyFont="1" applyFill="1" applyBorder="1" applyAlignment="1">
      <alignment horizontal="center"/>
    </xf>
    <xf numFmtId="0" fontId="13" fillId="10" borderId="58" xfId="0" applyFont="1" applyFill="1" applyBorder="1" applyAlignment="1">
      <alignment horizontal="center"/>
    </xf>
    <xf numFmtId="49" fontId="13" fillId="10" borderId="46" xfId="0" applyNumberFormat="1" applyFont="1" applyFill="1" applyBorder="1" applyAlignment="1">
      <alignment horizontal="center" vertical="center"/>
    </xf>
    <xf numFmtId="0" fontId="13" fillId="10" borderId="47" xfId="0" applyFont="1" applyFill="1" applyBorder="1" applyAlignment="1">
      <alignment horizontal="center" vertical="center"/>
    </xf>
    <xf numFmtId="0" fontId="13" fillId="10" borderId="50" xfId="0" applyFont="1" applyFill="1" applyBorder="1" applyAlignment="1">
      <alignment horizontal="center" vertical="center"/>
    </xf>
    <xf numFmtId="0" fontId="22" fillId="14" borderId="23" xfId="0" applyFont="1" applyFill="1" applyBorder="1" applyAlignment="1">
      <alignment horizontal="center" vertical="center" wrapText="1"/>
    </xf>
    <xf numFmtId="0" fontId="22" fillId="14" borderId="16" xfId="0" applyFont="1" applyFill="1" applyBorder="1" applyAlignment="1">
      <alignment horizontal="center" vertical="center" wrapText="1"/>
    </xf>
    <xf numFmtId="0" fontId="22" fillId="14" borderId="17" xfId="0" applyFont="1" applyFill="1" applyBorder="1" applyAlignment="1">
      <alignment horizontal="center" vertical="center" wrapText="1"/>
    </xf>
    <xf numFmtId="49" fontId="13" fillId="14" borderId="63" xfId="0" applyNumberFormat="1" applyFont="1" applyFill="1" applyBorder="1" applyAlignment="1">
      <alignment horizontal="center" vertical="center" wrapText="1"/>
    </xf>
    <xf numFmtId="0" fontId="13" fillId="14" borderId="117" xfId="0" applyFont="1" applyFill="1" applyBorder="1" applyAlignment="1">
      <alignment horizontal="center" vertical="center" wrapText="1"/>
    </xf>
    <xf numFmtId="0" fontId="13" fillId="14" borderId="103" xfId="0" applyFont="1" applyFill="1" applyBorder="1" applyAlignment="1">
      <alignment horizontal="center" vertical="center" wrapText="1"/>
    </xf>
    <xf numFmtId="0" fontId="9" fillId="26" borderId="92" xfId="0" applyFont="1" applyFill="1" applyBorder="1" applyAlignment="1">
      <alignment horizontal="center" vertical="center"/>
    </xf>
    <xf numFmtId="0" fontId="9" fillId="26" borderId="41" xfId="0" applyFont="1" applyFill="1" applyBorder="1" applyAlignment="1">
      <alignment horizontal="center" vertical="center"/>
    </xf>
    <xf numFmtId="0" fontId="8" fillId="4" borderId="51" xfId="0" applyFont="1" applyFill="1" applyBorder="1" applyAlignment="1">
      <alignment horizontal="center" vertical="center" wrapText="1"/>
    </xf>
    <xf numFmtId="0" fontId="9" fillId="5" borderId="96" xfId="0" applyFont="1" applyFill="1" applyBorder="1" applyAlignment="1">
      <alignment horizontal="center" vertical="center"/>
    </xf>
    <xf numFmtId="0" fontId="9" fillId="5" borderId="40" xfId="0" applyFont="1" applyFill="1" applyBorder="1" applyAlignment="1">
      <alignment horizontal="center" vertical="center"/>
    </xf>
    <xf numFmtId="0" fontId="9" fillId="5" borderId="93" xfId="0" applyFont="1" applyFill="1" applyBorder="1" applyAlignment="1">
      <alignment horizontal="center" vertical="center"/>
    </xf>
    <xf numFmtId="49" fontId="5" fillId="4" borderId="4" xfId="0" applyNumberFormat="1" applyFont="1" applyFill="1" applyBorder="1" applyAlignment="1">
      <alignment horizontal="center" wrapText="1"/>
    </xf>
    <xf numFmtId="0" fontId="5" fillId="4" borderId="4" xfId="0" applyFont="1" applyFill="1" applyBorder="1" applyAlignment="1">
      <alignment horizontal="center" wrapText="1"/>
    </xf>
    <xf numFmtId="0" fontId="0" fillId="4" borderId="4" xfId="0" applyFill="1" applyBorder="1" applyAlignment="1">
      <alignment horizontal="center" wrapText="1"/>
    </xf>
    <xf numFmtId="0" fontId="24" fillId="4" borderId="4" xfId="0" applyFont="1" applyFill="1" applyBorder="1" applyAlignment="1">
      <alignment horizontal="center"/>
    </xf>
    <xf numFmtId="0" fontId="13" fillId="14" borderId="30" xfId="0" applyFont="1" applyFill="1" applyBorder="1" applyAlignment="1">
      <alignment horizontal="center" vertical="center" wrapText="1"/>
    </xf>
    <xf numFmtId="0" fontId="13" fillId="14" borderId="33" xfId="0" applyFont="1" applyFill="1" applyBorder="1" applyAlignment="1">
      <alignment horizontal="center" vertical="center" wrapText="1"/>
    </xf>
    <xf numFmtId="49" fontId="13" fillId="14" borderId="33" xfId="0" applyNumberFormat="1" applyFont="1" applyFill="1" applyBorder="1" applyAlignment="1">
      <alignment horizontal="center" vertical="center"/>
    </xf>
    <xf numFmtId="0" fontId="13" fillId="14" borderId="34" xfId="0" applyFont="1" applyFill="1" applyBorder="1" applyAlignment="1">
      <alignment horizontal="center" vertical="center"/>
    </xf>
    <xf numFmtId="49" fontId="13" fillId="14" borderId="30" xfId="0" applyNumberFormat="1" applyFont="1" applyFill="1" applyBorder="1" applyAlignment="1">
      <alignment horizontal="center" vertical="center"/>
    </xf>
    <xf numFmtId="0" fontId="13" fillId="14" borderId="31" xfId="0" applyFont="1" applyFill="1" applyBorder="1" applyAlignment="1">
      <alignment horizontal="center" vertical="center"/>
    </xf>
    <xf numFmtId="49" fontId="13" fillId="14" borderId="53" xfId="0" applyNumberFormat="1" applyFont="1" applyFill="1" applyBorder="1" applyAlignment="1">
      <alignment horizontal="center" vertical="center"/>
    </xf>
    <xf numFmtId="0" fontId="13" fillId="14" borderId="58" xfId="0" applyFont="1" applyFill="1" applyBorder="1" applyAlignment="1">
      <alignment horizontal="center" vertical="center"/>
    </xf>
    <xf numFmtId="0" fontId="13" fillId="14" borderId="93" xfId="0" applyFont="1" applyFill="1" applyBorder="1" applyAlignment="1">
      <alignment horizontal="center" vertical="center"/>
    </xf>
    <xf numFmtId="165" fontId="9" fillId="17" borderId="58" xfId="0" applyNumberFormat="1" applyFont="1" applyFill="1" applyBorder="1" applyAlignment="1">
      <alignment horizontal="center" vertical="center"/>
    </xf>
    <xf numFmtId="165" fontId="9" fillId="17" borderId="54" xfId="0" applyNumberFormat="1" applyFont="1" applyFill="1" applyBorder="1" applyAlignment="1">
      <alignment horizontal="center" vertical="center"/>
    </xf>
    <xf numFmtId="165" fontId="9" fillId="17" borderId="31" xfId="0" applyNumberFormat="1" applyFont="1" applyFill="1" applyBorder="1" applyAlignment="1">
      <alignment horizontal="center" vertical="center"/>
    </xf>
    <xf numFmtId="165" fontId="9" fillId="17" borderId="32" xfId="0" applyNumberFormat="1" applyFont="1" applyFill="1" applyBorder="1" applyAlignment="1">
      <alignment horizontal="center" vertical="center"/>
    </xf>
    <xf numFmtId="165" fontId="9" fillId="17" borderId="34" xfId="0" applyNumberFormat="1" applyFont="1" applyFill="1" applyBorder="1" applyAlignment="1">
      <alignment horizontal="center" vertical="center"/>
    </xf>
    <xf numFmtId="165" fontId="9" fillId="17" borderId="35" xfId="0" applyNumberFormat="1" applyFont="1" applyFill="1" applyBorder="1" applyAlignment="1">
      <alignment horizontal="center" vertical="center"/>
    </xf>
    <xf numFmtId="49" fontId="9" fillId="30" borderId="58" xfId="0" applyNumberFormat="1" applyFont="1" applyFill="1" applyBorder="1" applyAlignment="1">
      <alignment horizontal="center"/>
    </xf>
    <xf numFmtId="0" fontId="9" fillId="30" borderId="58" xfId="0" applyFont="1" applyFill="1" applyBorder="1" applyAlignment="1">
      <alignment horizontal="center"/>
    </xf>
    <xf numFmtId="49" fontId="9" fillId="31" borderId="58" xfId="0" applyNumberFormat="1" applyFont="1" applyFill="1" applyBorder="1" applyAlignment="1">
      <alignment horizontal="center" vertical="center"/>
    </xf>
    <xf numFmtId="0" fontId="9" fillId="31" borderId="58" xfId="0" applyFont="1" applyFill="1" applyBorder="1" applyAlignment="1">
      <alignment horizontal="center" vertical="center"/>
    </xf>
    <xf numFmtId="49" fontId="9" fillId="32" borderId="58" xfId="0" applyNumberFormat="1" applyFont="1" applyFill="1" applyBorder="1" applyAlignment="1">
      <alignment horizontal="center"/>
    </xf>
    <xf numFmtId="0" fontId="9" fillId="32" borderId="58" xfId="0" applyFont="1" applyFill="1" applyBorder="1" applyAlignment="1">
      <alignment horizontal="center"/>
    </xf>
    <xf numFmtId="49" fontId="8" fillId="30" borderId="58" xfId="0" applyNumberFormat="1" applyFont="1" applyFill="1" applyBorder="1" applyAlignment="1">
      <alignment horizontal="center" vertical="center" wrapText="1"/>
    </xf>
    <xf numFmtId="0" fontId="8" fillId="30" borderId="31" xfId="0" applyFont="1" applyFill="1" applyBorder="1" applyAlignment="1">
      <alignment horizontal="center" vertical="center" wrapText="1"/>
    </xf>
    <xf numFmtId="49" fontId="22" fillId="9" borderId="40" xfId="0" applyNumberFormat="1" applyFont="1" applyFill="1" applyBorder="1" applyAlignment="1">
      <alignment horizontal="center" vertical="center"/>
    </xf>
    <xf numFmtId="0" fontId="22" fillId="9" borderId="51" xfId="0" applyFont="1" applyFill="1" applyBorder="1" applyAlignment="1">
      <alignment horizontal="center" vertical="center"/>
    </xf>
    <xf numFmtId="49" fontId="22" fillId="9" borderId="82" xfId="0" applyNumberFormat="1" applyFont="1" applyFill="1" applyBorder="1" applyAlignment="1">
      <alignment horizontal="center" vertical="center"/>
    </xf>
    <xf numFmtId="0" fontId="22" fillId="9" borderId="10" xfId="0" applyFont="1" applyFill="1" applyBorder="1" applyAlignment="1">
      <alignment horizontal="center" vertical="center"/>
    </xf>
    <xf numFmtId="0" fontId="22" fillId="9" borderId="11" xfId="0" applyFont="1" applyFill="1" applyBorder="1" applyAlignment="1">
      <alignment horizontal="center" vertical="center"/>
    </xf>
    <xf numFmtId="0" fontId="22" fillId="9" borderId="83" xfId="0" applyFont="1" applyFill="1" applyBorder="1" applyAlignment="1">
      <alignment horizontal="center" vertical="center"/>
    </xf>
    <xf numFmtId="0" fontId="22" fillId="9" borderId="5" xfId="0" applyFont="1" applyFill="1" applyBorder="1" applyAlignment="1">
      <alignment horizontal="center" vertical="center"/>
    </xf>
    <xf numFmtId="0" fontId="22" fillId="9" borderId="84" xfId="0" applyFont="1" applyFill="1" applyBorder="1" applyAlignment="1">
      <alignment horizontal="center" vertical="center"/>
    </xf>
    <xf numFmtId="49" fontId="8" fillId="35" borderId="46" xfId="0" applyNumberFormat="1" applyFont="1" applyFill="1" applyBorder="1" applyAlignment="1">
      <alignment horizontal="center" vertical="center" wrapText="1"/>
    </xf>
    <xf numFmtId="0" fontId="8" fillId="35" borderId="47" xfId="0" applyFont="1" applyFill="1" applyBorder="1" applyAlignment="1">
      <alignment horizontal="center" vertical="center" wrapText="1"/>
    </xf>
    <xf numFmtId="0" fontId="8" fillId="35" borderId="50" xfId="0" applyFont="1" applyFill="1" applyBorder="1" applyAlignment="1">
      <alignment horizontal="center" vertical="center" wrapText="1"/>
    </xf>
    <xf numFmtId="49" fontId="9" fillId="19" borderId="53" xfId="0" applyNumberFormat="1" applyFont="1" applyFill="1" applyBorder="1" applyAlignment="1">
      <alignment horizontal="center" vertical="center"/>
    </xf>
    <xf numFmtId="0" fontId="9" fillId="19" borderId="58" xfId="0" applyFont="1" applyFill="1" applyBorder="1" applyAlignment="1">
      <alignment horizontal="center" vertical="center"/>
    </xf>
    <xf numFmtId="0" fontId="9" fillId="19" borderId="54" xfId="0" applyFont="1" applyFill="1" applyBorder="1" applyAlignment="1">
      <alignment horizontal="center" vertical="center"/>
    </xf>
    <xf numFmtId="49" fontId="8" fillId="30" borderId="46" xfId="0" applyNumberFormat="1" applyFont="1" applyFill="1" applyBorder="1" applyAlignment="1">
      <alignment horizontal="center" vertical="center" wrapText="1"/>
    </xf>
    <xf numFmtId="0" fontId="8" fillId="30" borderId="47" xfId="0" applyFont="1" applyFill="1" applyBorder="1" applyAlignment="1">
      <alignment horizontal="center" vertical="center" wrapText="1"/>
    </xf>
    <xf numFmtId="0" fontId="8" fillId="30" borderId="50" xfId="0" applyFont="1" applyFill="1" applyBorder="1" applyAlignment="1">
      <alignment horizontal="center" vertical="center" wrapText="1"/>
    </xf>
    <xf numFmtId="49" fontId="8" fillId="34" borderId="32" xfId="0" applyNumberFormat="1" applyFont="1" applyFill="1" applyBorder="1" applyAlignment="1">
      <alignment horizontal="center" vertical="center" wrapText="1"/>
    </xf>
    <xf numFmtId="0" fontId="8" fillId="34" borderId="35" xfId="0" applyFont="1" applyFill="1" applyBorder="1" applyAlignment="1">
      <alignment horizontal="center" vertical="center" wrapText="1"/>
    </xf>
    <xf numFmtId="49" fontId="8" fillId="34" borderId="31" xfId="0" applyNumberFormat="1" applyFont="1" applyFill="1" applyBorder="1" applyAlignment="1">
      <alignment horizontal="center" vertical="center" wrapText="1"/>
    </xf>
    <xf numFmtId="0" fontId="8" fillId="34" borderId="34" xfId="0" applyFont="1" applyFill="1" applyBorder="1" applyAlignment="1">
      <alignment horizontal="center" vertical="center" wrapText="1"/>
    </xf>
    <xf numFmtId="49" fontId="8" fillId="19" borderId="32" xfId="0" applyNumberFormat="1" applyFont="1" applyFill="1" applyBorder="1" applyAlignment="1">
      <alignment horizontal="center" vertical="center" wrapText="1"/>
    </xf>
    <xf numFmtId="0" fontId="8" fillId="19" borderId="35" xfId="0" applyFont="1" applyFill="1" applyBorder="1" applyAlignment="1">
      <alignment horizontal="center" vertical="center" wrapText="1"/>
    </xf>
    <xf numFmtId="49" fontId="8" fillId="19" borderId="31" xfId="0" applyNumberFormat="1" applyFont="1" applyFill="1" applyBorder="1" applyAlignment="1">
      <alignment horizontal="center" vertical="center" wrapText="1"/>
    </xf>
    <xf numFmtId="0" fontId="8" fillId="19" borderId="34" xfId="0" applyFont="1" applyFill="1" applyBorder="1" applyAlignment="1">
      <alignment horizontal="center" vertical="center" wrapText="1"/>
    </xf>
    <xf numFmtId="49" fontId="8" fillId="19" borderId="30" xfId="0" applyNumberFormat="1" applyFont="1" applyFill="1" applyBorder="1" applyAlignment="1">
      <alignment horizontal="center" vertical="center" wrapText="1"/>
    </xf>
    <xf numFmtId="0" fontId="8" fillId="19" borderId="33" xfId="0" applyFont="1" applyFill="1" applyBorder="1" applyAlignment="1">
      <alignment horizontal="center" vertical="center" wrapText="1"/>
    </xf>
    <xf numFmtId="49" fontId="9" fillId="34" borderId="44" xfId="0" applyNumberFormat="1" applyFont="1" applyFill="1" applyBorder="1" applyAlignment="1">
      <alignment horizontal="center" vertical="center"/>
    </xf>
    <xf numFmtId="0" fontId="9" fillId="34" borderId="105" xfId="0" applyFont="1" applyFill="1" applyBorder="1" applyAlignment="1">
      <alignment horizontal="center" vertical="center"/>
    </xf>
    <xf numFmtId="0" fontId="9" fillId="34" borderId="45" xfId="0" applyFont="1" applyFill="1" applyBorder="1" applyAlignment="1">
      <alignment horizontal="center" vertical="center"/>
    </xf>
    <xf numFmtId="49" fontId="27" fillId="14" borderId="27" xfId="0" applyNumberFormat="1" applyFont="1" applyFill="1" applyBorder="1" applyAlignment="1">
      <alignment horizontal="center" vertical="center" wrapText="1"/>
    </xf>
    <xf numFmtId="0" fontId="27" fillId="14" borderId="28" xfId="0" applyFont="1" applyFill="1" applyBorder="1" applyAlignment="1">
      <alignment horizontal="center" vertical="center" wrapText="1"/>
    </xf>
    <xf numFmtId="0" fontId="27" fillId="14" borderId="26" xfId="0" applyFont="1" applyFill="1" applyBorder="1" applyAlignment="1">
      <alignment horizontal="center" vertical="center" wrapText="1"/>
    </xf>
    <xf numFmtId="49" fontId="27" fillId="14" borderId="27" xfId="0" applyNumberFormat="1" applyFont="1" applyFill="1" applyBorder="1" applyAlignment="1">
      <alignment horizontal="center"/>
    </xf>
    <xf numFmtId="0" fontId="27" fillId="14" borderId="28" xfId="0" applyFont="1" applyFill="1" applyBorder="1" applyAlignment="1">
      <alignment horizontal="center"/>
    </xf>
    <xf numFmtId="0" fontId="27" fillId="14" borderId="26" xfId="0" applyFont="1" applyFill="1" applyBorder="1" applyAlignment="1">
      <alignment horizontal="center"/>
    </xf>
    <xf numFmtId="49" fontId="34" fillId="14" borderId="16" xfId="0" applyNumberFormat="1" applyFont="1" applyFill="1" applyBorder="1" applyAlignment="1">
      <alignment horizontal="center"/>
    </xf>
    <xf numFmtId="0" fontId="34" fillId="14" borderId="16" xfId="0" applyFont="1" applyFill="1" applyBorder="1" applyAlignment="1">
      <alignment horizontal="center"/>
    </xf>
    <xf numFmtId="49" fontId="27" fillId="14" borderId="16" xfId="0" applyNumberFormat="1" applyFont="1" applyFill="1" applyBorder="1" applyAlignment="1">
      <alignment horizontal="center"/>
    </xf>
    <xf numFmtId="0" fontId="27" fillId="14" borderId="16" xfId="0" applyFont="1" applyFill="1" applyBorder="1" applyAlignment="1">
      <alignment horizontal="center"/>
    </xf>
    <xf numFmtId="49" fontId="41" fillId="14" borderId="16" xfId="0" applyNumberFormat="1" applyFont="1" applyFill="1" applyBorder="1" applyAlignment="1">
      <alignment horizontal="center" wrapText="1"/>
    </xf>
    <xf numFmtId="0" fontId="41" fillId="14" borderId="16" xfId="0" applyFont="1" applyFill="1" applyBorder="1" applyAlignment="1">
      <alignment horizontal="center" wrapText="1"/>
    </xf>
    <xf numFmtId="49" fontId="27" fillId="14" borderId="16" xfId="0" applyNumberFormat="1" applyFont="1" applyFill="1" applyBorder="1" applyAlignment="1">
      <alignment horizontal="center" vertical="center" wrapText="1"/>
    </xf>
    <xf numFmtId="0" fontId="27" fillId="14" borderId="16" xfId="0" applyFont="1" applyFill="1" applyBorder="1" applyAlignment="1">
      <alignment horizontal="center" vertical="center" wrapText="1"/>
    </xf>
    <xf numFmtId="0" fontId="27" fillId="14" borderId="105" xfId="0" applyFont="1" applyFill="1" applyBorder="1" applyAlignment="1">
      <alignment horizontal="center" vertical="center" wrapText="1"/>
    </xf>
    <xf numFmtId="49" fontId="0" fillId="5" borderId="53" xfId="0" applyNumberFormat="1" applyFill="1" applyBorder="1" applyAlignment="1">
      <alignment horizontal="center" vertical="center"/>
    </xf>
    <xf numFmtId="0" fontId="0" fillId="5" borderId="30" xfId="0" applyFill="1" applyBorder="1" applyAlignment="1">
      <alignment horizontal="center" vertical="center"/>
    </xf>
    <xf numFmtId="0" fontId="0" fillId="5" borderId="33" xfId="0" applyFill="1" applyBorder="1" applyAlignment="1">
      <alignment horizontal="center" vertical="center"/>
    </xf>
    <xf numFmtId="49" fontId="0" fillId="5" borderId="58" xfId="0" applyNumberFormat="1" applyFill="1" applyBorder="1" applyAlignment="1">
      <alignment horizontal="center" vertical="center"/>
    </xf>
    <xf numFmtId="0" fontId="0" fillId="5" borderId="31" xfId="0" applyFill="1" applyBorder="1" applyAlignment="1">
      <alignment horizontal="center" vertical="center"/>
    </xf>
    <xf numFmtId="49" fontId="0" fillId="5" borderId="31" xfId="0" applyNumberFormat="1" applyFill="1" applyBorder="1" applyAlignment="1">
      <alignment horizontal="center" vertical="center"/>
    </xf>
    <xf numFmtId="0" fontId="0" fillId="5" borderId="34" xfId="0" applyFill="1" applyBorder="1" applyAlignment="1">
      <alignment horizontal="center" vertical="center"/>
    </xf>
    <xf numFmtId="49" fontId="0" fillId="5" borderId="53" xfId="0" applyNumberFormat="1" applyFill="1" applyBorder="1" applyAlignment="1">
      <alignment horizontal="center" vertical="center" wrapText="1"/>
    </xf>
    <xf numFmtId="0" fontId="0" fillId="5" borderId="30" xfId="0" applyFill="1" applyBorder="1" applyAlignment="1">
      <alignment horizontal="center" vertical="center" wrapText="1"/>
    </xf>
    <xf numFmtId="0" fontId="0" fillId="5" borderId="33" xfId="0" applyFill="1" applyBorder="1" applyAlignment="1">
      <alignment horizontal="center" vertical="center" wrapText="1"/>
    </xf>
  </cellXfs>
  <cellStyles count="1">
    <cellStyle name="Normal" xfId="0" builtinId="0"/>
  </cellStyles>
  <dxfs count="200">
    <dxf>
      <font>
        <color rgb="FFFFFFFF"/>
      </font>
      <fill>
        <patternFill patternType="solid">
          <fgColor indexed="25"/>
          <bgColor indexed="21"/>
        </patternFill>
      </fill>
    </dxf>
    <dxf>
      <fill>
        <patternFill patternType="solid">
          <fgColor indexed="25"/>
          <bgColor indexed="45"/>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0C0C0C"/>
      </font>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000000"/>
      </font>
      <fill>
        <patternFill patternType="solid">
          <fgColor indexed="25"/>
          <bgColor indexed="22"/>
        </patternFill>
      </fill>
    </dxf>
    <dxf>
      <font>
        <color rgb="FF000000"/>
      </font>
      <fill>
        <patternFill patternType="solid">
          <fgColor indexed="25"/>
          <bgColor indexed="22"/>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45"/>
        </patternFill>
      </fill>
    </dxf>
    <dxf>
      <font>
        <color rgb="FFFFFFFF"/>
      </font>
      <fill>
        <patternFill patternType="solid">
          <fgColor indexed="25"/>
          <bgColor indexed="21"/>
        </patternFill>
      </fill>
    </dxf>
    <dxf>
      <font>
        <color rgb="FF000000"/>
      </font>
      <fill>
        <patternFill patternType="solid">
          <fgColor indexed="25"/>
          <bgColor indexed="45"/>
        </patternFill>
      </fill>
    </dxf>
    <dxf>
      <font>
        <color rgb="FF000000"/>
      </font>
      <fill>
        <patternFill patternType="solid">
          <fgColor indexed="25"/>
          <bgColor indexed="33"/>
        </patternFill>
      </fill>
    </dxf>
    <dxf>
      <font>
        <color rgb="FF000000"/>
      </font>
      <fill>
        <patternFill patternType="solid">
          <fgColor indexed="25"/>
          <bgColor indexed="22"/>
        </patternFill>
      </fill>
    </dxf>
    <dxf>
      <font>
        <color rgb="FFFFFFFF"/>
      </font>
      <fill>
        <patternFill patternType="solid">
          <fgColor indexed="25"/>
          <bgColor indexed="21"/>
        </patternFill>
      </fill>
    </dxf>
    <dxf>
      <font>
        <color rgb="FF000000"/>
      </font>
      <fill>
        <patternFill patternType="solid">
          <fgColor indexed="25"/>
          <bgColor indexed="45"/>
        </patternFill>
      </fill>
    </dxf>
    <dxf>
      <font>
        <color rgb="FF000000"/>
      </font>
      <fill>
        <patternFill patternType="solid">
          <fgColor indexed="25"/>
          <bgColor indexed="33"/>
        </patternFill>
      </fill>
    </dxf>
    <dxf>
      <font>
        <color rgb="FF000000"/>
      </font>
      <fill>
        <patternFill patternType="solid">
          <fgColor indexed="25"/>
          <bgColor indexed="22"/>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22"/>
        </patternFill>
      </fill>
    </dxf>
    <dxf>
      <font>
        <color rgb="FF000000"/>
      </font>
      <fill>
        <patternFill patternType="solid">
          <fgColor indexed="25"/>
          <bgColor indexed="33"/>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22"/>
        </patternFill>
      </fill>
    </dxf>
    <dxf>
      <font>
        <color rgb="FF000000"/>
      </font>
      <fill>
        <patternFill patternType="solid">
          <fgColor indexed="25"/>
          <bgColor indexed="33"/>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000000"/>
      </font>
      <fill>
        <patternFill patternType="solid">
          <fgColor indexed="25"/>
          <bgColor indexed="22"/>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33"/>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15"/>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36"/>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ill>
        <patternFill patternType="solid">
          <fgColor indexed="25"/>
          <bgColor indexed="22"/>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15"/>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36"/>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3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33"/>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15"/>
        </patternFill>
      </fill>
    </dxf>
    <dxf>
      <font>
        <color rgb="FFFFFFFF"/>
      </font>
      <fill>
        <patternFill patternType="solid">
          <fgColor indexed="25"/>
          <bgColor indexed="21"/>
        </patternFill>
      </fill>
    </dxf>
    <dxf>
      <font>
        <color rgb="FFFFFFFF"/>
      </font>
      <fill>
        <patternFill patternType="solid">
          <fgColor indexed="25"/>
          <bgColor indexed="21"/>
        </patternFill>
      </fill>
    </dxf>
    <dxf>
      <font>
        <color rgb="FF000000"/>
      </font>
      <fill>
        <patternFill patternType="solid">
          <fgColor indexed="25"/>
          <bgColor indexed="33"/>
        </patternFill>
      </fill>
    </dxf>
    <dxf>
      <font>
        <color rgb="FFFFFFFF"/>
      </font>
      <fill>
        <patternFill patternType="solid">
          <fgColor indexed="25"/>
          <bgColor indexed="21"/>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ill>
        <patternFill patternType="solid">
          <fgColor indexed="25"/>
          <bgColor indexed="22"/>
        </patternFill>
      </fill>
    </dxf>
    <dxf>
      <font>
        <b/>
        <color rgb="FFFFFFFF"/>
      </font>
      <fill>
        <patternFill patternType="solid">
          <fgColor indexed="25"/>
          <bgColor indexed="21"/>
        </patternFill>
      </fill>
    </dxf>
    <dxf>
      <fill>
        <patternFill patternType="solid">
          <fgColor indexed="25"/>
          <bgColor indexed="22"/>
        </patternFill>
      </fill>
    </dxf>
    <dxf>
      <font>
        <color rgb="FFFFFFFF"/>
      </font>
      <fill>
        <patternFill patternType="solid">
          <fgColor indexed="25"/>
          <bgColor indexed="21"/>
        </patternFill>
      </fill>
    </dxf>
    <dxf>
      <font>
        <color rgb="FF000000"/>
      </font>
      <fill>
        <patternFill patternType="solid">
          <fgColor indexed="25"/>
          <bgColor indexed="22"/>
        </patternFill>
      </fill>
    </dxf>
    <dxf>
      <font>
        <color rgb="FFFFFFFF"/>
      </font>
      <fill>
        <patternFill patternType="solid">
          <fgColor indexed="25"/>
          <bgColor indexed="21"/>
        </patternFill>
      </fill>
    </dxf>
    <dxf>
      <font>
        <color rgb="FFFFFFFF"/>
      </font>
      <fill>
        <patternFill patternType="solid">
          <fgColor indexed="25"/>
          <bgColor indexed="21"/>
        </patternFill>
      </fill>
    </dxf>
  </dxfs>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2F0D9"/>
      <rgbColor rgb="FFAAAAAA"/>
      <rgbColor rgb="FFFF0000"/>
      <rgbColor rgb="FFFFFFFF"/>
      <rgbColor rgb="FFF2F2F2"/>
      <rgbColor rgb="FFBDD7EE"/>
      <rgbColor rgb="FFFFFF99"/>
      <rgbColor rgb="FF305496"/>
      <rgbColor rgb="FF005E5C"/>
      <rgbColor rgb="FFC00000"/>
      <rgbColor rgb="FFFFC000"/>
      <rgbColor rgb="FF7B7B7B"/>
      <rgbColor rgb="FF335593"/>
      <rgbColor rgb="00000000"/>
      <rgbColor rgb="FF9C5700"/>
      <rgbColor rgb="FFD9E2F3"/>
      <rgbColor rgb="FFFFE598"/>
      <rgbColor rgb="FFD8D8D8"/>
      <rgbColor rgb="FFC5DEB5"/>
      <rgbColor rgb="FF92D050"/>
      <rgbColor rgb="FFB4C6E7"/>
      <rgbColor rgb="FFA9CD90"/>
      <rgbColor rgb="FFE2EEDA"/>
      <rgbColor rgb="FFFF5050"/>
      <rgbColor rgb="FFF7CAAC"/>
      <rgbColor rgb="FFF2EAD9"/>
      <rgbColor rgb="FFADACAC"/>
      <rgbColor rgb="FFFFCCFF"/>
      <rgbColor rgb="FFE2C4A6"/>
      <rgbColor rgb="FFD9DCE1"/>
      <rgbColor rgb="FFDEEAF6"/>
      <rgbColor rgb="FFFFFF00"/>
      <rgbColor rgb="FF0C0C0C"/>
      <rgbColor rgb="FFBFBFBF"/>
      <rgbColor rgb="FF44749F"/>
      <rgbColor rgb="FF595959"/>
      <rgbColor rgb="FF3C64AD"/>
      <rgbColor rgb="FF8DA0D3"/>
      <rgbColor rgb="FF4472C4"/>
      <rgbColor rgb="FFFFDDFF"/>
      <rgbColor rgb="FFED7D31"/>
      <rgbColor rgb="FFF4B083"/>
      <rgbColor rgb="FFFFD965"/>
      <rgbColor rgb="FF8EAADB"/>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autoTitleDeleted val="1"/>
    <c:plotArea>
      <c:layout>
        <c:manualLayout>
          <c:layoutTarget val="inner"/>
          <c:xMode val="edge"/>
          <c:yMode val="edge"/>
          <c:x val="3.3592799999999999E-2"/>
          <c:y val="4.0289400000000003E-2"/>
          <c:w val="0.96140700000000001"/>
          <c:h val="0.82838500000000004"/>
        </c:manualLayout>
      </c:layout>
      <c:barChart>
        <c:barDir val="col"/>
        <c:grouping val="clustered"/>
        <c:varyColors val="0"/>
        <c:ser>
          <c:idx val="0"/>
          <c:order val="0"/>
          <c:tx>
            <c:strRef>
              <c:f>'8. Headline Results'!$C$35</c:f>
              <c:strCache>
                <c:ptCount val="1"/>
                <c:pt idx="0">
                  <c:v>Baseline</c:v>
                </c:pt>
              </c:strCache>
            </c:strRef>
          </c:tx>
          <c:spPr>
            <a:solidFill>
              <a:srgbClr val="3C65AD"/>
            </a:solidFill>
            <a:ln w="12700" cap="flat">
              <a:noFill/>
              <a:miter lim="400000"/>
            </a:ln>
            <a:effectLst/>
          </c:spPr>
          <c:invertIfNegative val="0"/>
          <c:cat>
            <c:strRef>
              <c:f>'8. Headline Results'!$C$15:$C$17</c:f>
              <c:strCache>
                <c:ptCount val="3"/>
                <c:pt idx="0">
                  <c:v>Area habitat units</c:v>
                </c:pt>
                <c:pt idx="1">
                  <c:v>Hedgerow units</c:v>
                </c:pt>
                <c:pt idx="2">
                  <c:v>Watercourse units</c:v>
                </c:pt>
              </c:strCache>
            </c:strRef>
          </c:cat>
          <c:val>
            <c:numRef>
              <c:f>'8. Headline Results'!$C$36:$C$38</c:f>
              <c:numCache>
                <c:formatCode>0.00</c:formatCode>
                <c:ptCount val="3"/>
                <c:pt idx="0">
                  <c:v>0.71919999999999995</c:v>
                </c:pt>
                <c:pt idx="1">
                  <c:v>0</c:v>
                </c:pt>
                <c:pt idx="2">
                  <c:v>0</c:v>
                </c:pt>
              </c:numCache>
            </c:numRef>
          </c:val>
          <c:extLst>
            <c:ext xmlns:c16="http://schemas.microsoft.com/office/drawing/2014/chart" uri="{C3380CC4-5D6E-409C-BE32-E72D297353CC}">
              <c16:uniqueId val="{00000000-E490-4060-A2D0-2E4DF4177C8E}"/>
            </c:ext>
          </c:extLst>
        </c:ser>
        <c:ser>
          <c:idx val="1"/>
          <c:order val="1"/>
          <c:tx>
            <c:strRef>
              <c:f>'8. Headline Results'!$D$35</c:f>
              <c:strCache>
                <c:ptCount val="1"/>
                <c:pt idx="0">
                  <c:v>Provision</c:v>
                </c:pt>
              </c:strCache>
            </c:strRef>
          </c:tx>
          <c:spPr>
            <a:solidFill>
              <a:srgbClr val="8DA0D3"/>
            </a:solidFill>
            <a:ln w="12700" cap="flat">
              <a:noFill/>
              <a:miter lim="400000"/>
            </a:ln>
            <a:effectLst/>
          </c:spPr>
          <c:invertIfNegative val="0"/>
          <c:cat>
            <c:strRef>
              <c:f>'8. Headline Results'!$C$15:$C$17</c:f>
              <c:strCache>
                <c:ptCount val="3"/>
                <c:pt idx="0">
                  <c:v>Area habitat units</c:v>
                </c:pt>
                <c:pt idx="1">
                  <c:v>Hedgerow units</c:v>
                </c:pt>
                <c:pt idx="2">
                  <c:v>Watercourse units</c:v>
                </c:pt>
              </c:strCache>
            </c:strRef>
          </c:cat>
          <c:val>
            <c:numRef>
              <c:f>'8. Headline Results'!$D$36:$D$38</c:f>
              <c:numCache>
                <c:formatCode>0.00</c:formatCode>
                <c:ptCount val="3"/>
                <c:pt idx="0">
                  <c:v>1.0853703331090649</c:v>
                </c:pt>
                <c:pt idx="1">
                  <c:v>1.9563610820999999E-2</c:v>
                </c:pt>
                <c:pt idx="2">
                  <c:v>0</c:v>
                </c:pt>
              </c:numCache>
            </c:numRef>
          </c:val>
          <c:extLst>
            <c:ext xmlns:c16="http://schemas.microsoft.com/office/drawing/2014/chart" uri="{C3380CC4-5D6E-409C-BE32-E72D297353CC}">
              <c16:uniqueId val="{00000001-E490-4060-A2D0-2E4DF4177C8E}"/>
            </c:ext>
          </c:extLst>
        </c:ser>
        <c:dLbls>
          <c:showLegendKey val="0"/>
          <c:showVal val="0"/>
          <c:showCatName val="0"/>
          <c:showSerName val="0"/>
          <c:showPercent val="0"/>
          <c:showBubbleSize val="0"/>
        </c:dLbls>
        <c:gapWidth val="219"/>
        <c:overlap val="-27"/>
        <c:axId val="2094734552"/>
        <c:axId val="2094734553"/>
      </c:barChart>
      <c:catAx>
        <c:axId val="2094734552"/>
        <c:scaling>
          <c:orientation val="minMax"/>
        </c:scaling>
        <c:delete val="0"/>
        <c:axPos val="b"/>
        <c:numFmt formatCode="General" sourceLinked="1"/>
        <c:majorTickMark val="none"/>
        <c:minorTickMark val="none"/>
        <c:tickLblPos val="low"/>
        <c:spPr>
          <a:ln w="12700" cap="flat">
            <a:solidFill>
              <a:srgbClr val="D9D9D9"/>
            </a:solidFill>
            <a:prstDash val="solid"/>
            <a:round/>
          </a:ln>
        </c:spPr>
        <c:txPr>
          <a:bodyPr rot="0"/>
          <a:lstStyle/>
          <a:p>
            <a:pPr>
              <a:defRPr sz="1400" b="0" i="0" u="none" strike="noStrike">
                <a:solidFill>
                  <a:srgbClr val="595959"/>
                </a:solidFill>
                <a:latin typeface="Calibri"/>
              </a:defRPr>
            </a:pPr>
            <a:endParaRPr lang="en-US"/>
          </a:p>
        </c:txPr>
        <c:crossAx val="2094734553"/>
        <c:crosses val="autoZero"/>
        <c:auto val="1"/>
        <c:lblAlgn val="ctr"/>
        <c:lblOffset val="100"/>
        <c:noMultiLvlLbl val="1"/>
      </c:catAx>
      <c:valAx>
        <c:axId val="2094734553"/>
        <c:scaling>
          <c:orientation val="minMax"/>
        </c:scaling>
        <c:delete val="0"/>
        <c:axPos val="l"/>
        <c:majorGridlines>
          <c:spPr>
            <a:ln w="12700" cap="flat">
              <a:solidFill>
                <a:srgbClr val="D9D9D9"/>
              </a:solidFill>
              <a:prstDash val="solid"/>
              <a:round/>
            </a:ln>
          </c:spPr>
        </c:majorGridlines>
        <c:numFmt formatCode="0.00" sourceLinked="1"/>
        <c:majorTickMark val="none"/>
        <c:minorTickMark val="none"/>
        <c:tickLblPos val="nextTo"/>
        <c:spPr>
          <a:ln w="12700" cap="flat">
            <a:noFill/>
            <a:prstDash val="solid"/>
            <a:round/>
          </a:ln>
        </c:spPr>
        <c:txPr>
          <a:bodyPr rot="0"/>
          <a:lstStyle/>
          <a:p>
            <a:pPr>
              <a:defRPr sz="1200" b="0" i="0" u="none" strike="noStrike">
                <a:solidFill>
                  <a:srgbClr val="595959"/>
                </a:solidFill>
                <a:latin typeface="Calibri"/>
              </a:defRPr>
            </a:pPr>
            <a:endParaRPr lang="en-US"/>
          </a:p>
        </c:txPr>
        <c:crossAx val="2094734552"/>
        <c:crosses val="autoZero"/>
        <c:crossBetween val="between"/>
        <c:majorUnit val="0.3"/>
        <c:minorUnit val="0.15"/>
      </c:valAx>
      <c:spPr>
        <a:noFill/>
        <a:ln w="12700" cap="flat">
          <a:noFill/>
          <a:miter lim="400000"/>
        </a:ln>
        <a:effectLst/>
      </c:spPr>
    </c:plotArea>
    <c:legend>
      <c:legendPos val="b"/>
      <c:layout>
        <c:manualLayout>
          <c:xMode val="edge"/>
          <c:yMode val="edge"/>
          <c:x val="0.32461499999999999"/>
          <c:y val="0.94721100000000003"/>
          <c:w val="0.347582"/>
          <c:h val="5.27894E-2"/>
        </c:manualLayout>
      </c:layout>
      <c:overlay val="1"/>
      <c:spPr>
        <a:noFill/>
        <a:ln w="12700" cap="flat">
          <a:noFill/>
          <a:miter lim="400000"/>
        </a:ln>
        <a:effectLst/>
      </c:spPr>
      <c:txPr>
        <a:bodyPr rot="0"/>
        <a:lstStyle/>
        <a:p>
          <a:pPr>
            <a:defRPr sz="1400" b="0" i="0" u="none" strike="noStrike">
              <a:solidFill>
                <a:srgbClr val="595959"/>
              </a:solidFill>
              <a:latin typeface="Calibri"/>
            </a:defRPr>
          </a:pPr>
          <a:endParaRPr lang="en-US"/>
        </a:p>
      </c:txPr>
    </c:legend>
    <c:plotVisOnly val="1"/>
    <c:dispBlanksAs val="gap"/>
    <c:showDLblsOverMax val="1"/>
  </c:chart>
  <c:spPr>
    <a:solidFill>
      <a:srgbClr val="FFFFFF"/>
    </a:solidFill>
    <a:ln w="12700" cap="flat">
      <a:solidFill>
        <a:srgbClr val="D9D9D9"/>
      </a:solidFill>
      <a:prstDash val="solid"/>
      <a:round/>
    </a:ln>
    <a:effectLst/>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485620</xdr:colOff>
      <xdr:row>24</xdr:row>
      <xdr:rowOff>49693</xdr:rowOff>
    </xdr:from>
    <xdr:to>
      <xdr:col>12</xdr:col>
      <xdr:colOff>523475</xdr:colOff>
      <xdr:row>24</xdr:row>
      <xdr:rowOff>353937</xdr:rowOff>
    </xdr:to>
    <xdr:sp macro="" textlink="">
      <xdr:nvSpPr>
        <xdr:cNvPr id="2" name="TextBox 4">
          <a:extLst>
            <a:ext uri="{FF2B5EF4-FFF2-40B4-BE49-F238E27FC236}">
              <a16:creationId xmlns:a16="http://schemas.microsoft.com/office/drawing/2014/main" id="{00000000-0008-0000-0100-000002000000}"/>
            </a:ext>
          </a:extLst>
        </xdr:cNvPr>
        <xdr:cNvSpPr txBox="1"/>
      </xdr:nvSpPr>
      <xdr:spPr>
        <a:xfrm>
          <a:off x="6657820" y="5730403"/>
          <a:ext cx="2501656" cy="304245"/>
        </a:xfrm>
        <a:prstGeom prst="rect">
          <a:avLst/>
        </a:prstGeom>
        <a:noFill/>
        <a:ln w="12700" cap="flat">
          <a:noFill/>
          <a:miter lim="4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square" lIns="45719" tIns="45719" rIns="45719" bIns="45719" numCol="1" anchor="t">
          <a:noAutofit/>
        </a:bodyPr>
        <a:lstStyle/>
        <a:p>
          <a:pPr marL="0" marR="0" indent="0" algn="l" defTabSz="914400" latinLnBrk="0">
            <a:lnSpc>
              <a:spcPct val="100000"/>
            </a:lnSpc>
            <a:spcBef>
              <a:spcPts val="0"/>
            </a:spcBef>
            <a:spcAft>
              <a:spcPts val="0"/>
            </a:spcAft>
            <a:buClrTx/>
            <a:buSzTx/>
            <a:buFontTx/>
            <a:buNone/>
            <a:defRPr sz="1100" b="0" i="0" u="none" strike="noStrike" cap="none" spc="0" baseline="0">
              <a:solidFill>
                <a:srgbClr val="000000"/>
              </a:solidFill>
              <a:uFillTx/>
              <a:latin typeface="Calibri"/>
              <a:ea typeface="Calibri"/>
              <a:cs typeface="Calibri"/>
              <a:sym typeface="Calibri"/>
            </a:defRPr>
          </a:pPr>
          <a:r>
            <a:rPr sz="1100" b="0" i="0" u="none" strike="noStrike" cap="none" spc="0" baseline="0">
              <a:solidFill>
                <a:srgbClr val="000000"/>
              </a:solidFill>
              <a:uFillTx/>
              <a:latin typeface="Calibri"/>
              <a:ea typeface="Calibri"/>
              <a:cs typeface="Calibri"/>
              <a:sym typeface="Calibri"/>
            </a:rPr>
            <a:t>©  Natural England/Margaret Nieke 2012</a:t>
          </a:r>
        </a:p>
      </xdr:txBody>
    </xdr:sp>
    <xdr:clientData/>
  </xdr:twoCellAnchor>
  <xdr:twoCellAnchor>
    <xdr:from>
      <xdr:col>9</xdr:col>
      <xdr:colOff>504825</xdr:colOff>
      <xdr:row>0</xdr:row>
      <xdr:rowOff>0</xdr:rowOff>
    </xdr:from>
    <xdr:to>
      <xdr:col>30</xdr:col>
      <xdr:colOff>0</xdr:colOff>
      <xdr:row>23</xdr:row>
      <xdr:rowOff>89667</xdr:rowOff>
    </xdr:to>
    <xdr:pic>
      <xdr:nvPicPr>
        <xdr:cNvPr id="3" name="Picture 5" descr="Picture 5">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6677025" y="0"/>
          <a:ext cx="6276975" cy="5586863"/>
        </a:xfrm>
        <a:prstGeom prst="rect">
          <a:avLst/>
        </a:prstGeom>
        <a:ln w="12700" cap="flat">
          <a:noFill/>
          <a:miter lim="400000"/>
        </a:ln>
        <a:effectLst/>
      </xdr:spPr>
    </xdr:pic>
    <xdr:clientData/>
  </xdr:twoCellAnchor>
  <xdr:oneCellAnchor>
    <xdr:from>
      <xdr:col>0</xdr:col>
      <xdr:colOff>3175</xdr:colOff>
      <xdr:row>0</xdr:row>
      <xdr:rowOff>3175</xdr:rowOff>
    </xdr:from>
    <xdr:ext cx="63500" cy="102590"/>
    <xdr:sp macro="" textlink="">
      <xdr:nvSpPr>
        <xdr:cNvPr id="4" name="TextBox 3">
          <a:extLst>
            <a:ext uri="{FF2B5EF4-FFF2-40B4-BE49-F238E27FC236}">
              <a16:creationId xmlns:a16="http://schemas.microsoft.com/office/drawing/2014/main" id="{86595069-F2D1-3635-3939-C317DB6F4219}"/>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X1A0T</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4F40C3CD-868B-0154-67BC-38DE5EA8A0A4}"/>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X2A0T</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A7C76D8D-2569-1E23-29F7-24B04A4B65D6}"/>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X3A0T</a:t>
          </a: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0</xdr:colOff>
      <xdr:row>8</xdr:row>
      <xdr:rowOff>0</xdr:rowOff>
    </xdr:from>
    <xdr:to>
      <xdr:col>3</xdr:col>
      <xdr:colOff>5095875</xdr:colOff>
      <xdr:row>8</xdr:row>
      <xdr:rowOff>3819525</xdr:rowOff>
    </xdr:to>
    <xdr:pic>
      <xdr:nvPicPr>
        <xdr:cNvPr id="5" name="Picture 1" descr="Picture 1">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stretch>
          <a:fillRect/>
        </a:stretch>
      </xdr:blipFill>
      <xdr:spPr>
        <a:xfrm>
          <a:off x="3987800" y="2521585"/>
          <a:ext cx="5095875" cy="3819526"/>
        </a:xfrm>
        <a:prstGeom prst="rect">
          <a:avLst/>
        </a:prstGeom>
        <a:ln w="12700" cap="flat">
          <a:noFill/>
          <a:miter lim="400000"/>
        </a:ln>
        <a:effectLst/>
      </xdr:spPr>
    </xdr:pic>
    <xdr:clientData/>
  </xdr:twoCellAnchor>
  <xdr:twoCellAnchor>
    <xdr:from>
      <xdr:col>4</xdr:col>
      <xdr:colOff>0</xdr:colOff>
      <xdr:row>8</xdr:row>
      <xdr:rowOff>0</xdr:rowOff>
    </xdr:from>
    <xdr:to>
      <xdr:col>4</xdr:col>
      <xdr:colOff>5105400</xdr:colOff>
      <xdr:row>8</xdr:row>
      <xdr:rowOff>3829050</xdr:rowOff>
    </xdr:to>
    <xdr:pic>
      <xdr:nvPicPr>
        <xdr:cNvPr id="6" name="Picture 2" descr="Picture 2">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2"/>
        <a:stretch>
          <a:fillRect/>
        </a:stretch>
      </xdr:blipFill>
      <xdr:spPr>
        <a:xfrm>
          <a:off x="10833100" y="2521585"/>
          <a:ext cx="5105400" cy="3829051"/>
        </a:xfrm>
        <a:prstGeom prst="rect">
          <a:avLst/>
        </a:prstGeom>
        <a:ln w="12700" cap="flat">
          <a:noFill/>
          <a:miter lim="400000"/>
        </a:ln>
        <a:effectLst/>
      </xdr:spPr>
    </xdr:pic>
    <xdr:clientData/>
  </xdr:twoCellAnchor>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DCCD0A94-3DA5-97C9-C447-CA1AF64EF3C7}"/>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X4A0T</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18AF39CC-26B4-649C-4745-4AB36884C3CB}"/>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X5A0T</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EB762774-BCD7-2FE7-310C-DB599FCE79FD}"/>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X6A0T</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4DC79ECE-74BF-EFA0-6FBF-F495543E36F8}"/>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X7A0T</a:t>
          </a: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0</xdr:col>
      <xdr:colOff>968533</xdr:colOff>
      <xdr:row>33</xdr:row>
      <xdr:rowOff>59084</xdr:rowOff>
    </xdr:from>
    <xdr:to>
      <xdr:col>4</xdr:col>
      <xdr:colOff>861218</xdr:colOff>
      <xdr:row>48</xdr:row>
      <xdr:rowOff>247379</xdr:rowOff>
    </xdr:to>
    <xdr:graphicFrame macro="">
      <xdr:nvGraphicFramePr>
        <xdr:cNvPr id="8" name="Chart 1">
          <a:extLst>
            <a:ext uri="{FF2B5EF4-FFF2-40B4-BE49-F238E27FC236}">
              <a16:creationId xmlns:a16="http://schemas.microsoft.com/office/drawing/2014/main" id="{00000000-0008-0000-0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B51ADA6C-CE22-AEEE-9035-E08936EDF404}"/>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X8A0T</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0889CBA5-71CD-6838-44C1-E8DF46FE3AB1}"/>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X9A0T</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F9C85FF8-FE67-6B66-100B-047B23D67C94}"/>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X10A0T</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91CF312A-EBE0-28DA-9F5F-67D5F7CCAA1D}"/>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X11A0T</a:t>
          </a: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FFFA9757-19D7-173A-1DF7-B4FF1B9890F1}"/>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X12A0T</a:t>
          </a: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3175</xdr:colOff>
      <xdr:row>0</xdr:row>
      <xdr:rowOff>3175</xdr:rowOff>
    </xdr:from>
    <xdr:ext cx="63500" cy="102590"/>
    <xdr:sp macro="" textlink="">
      <xdr:nvSpPr>
        <xdr:cNvPr id="2" name="TextBox 1">
          <a:extLst>
            <a:ext uri="{FF2B5EF4-FFF2-40B4-BE49-F238E27FC236}">
              <a16:creationId xmlns:a16="http://schemas.microsoft.com/office/drawing/2014/main" id="{9E2F3468-818F-F635-7F1E-A93BB25D8B39}"/>
            </a:ext>
          </a:extLst>
        </xdr:cNvPr>
        <xdr:cNvSpPr txBox="1"/>
      </xdr:nvSpPr>
      <xdr:spPr>
        <a:xfrm>
          <a:off x="3175" y="3175"/>
          <a:ext cx="63500" cy="102590"/>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45719" tIns="45719" rIns="45719" bIns="45719" numCol="1" spcCol="38100" rtlCol="0" anchor="t">
          <a:spAutoFit/>
        </a:bodyPr>
        <a:lstStyle/>
        <a:p>
          <a:pPr marL="0" marR="0" indent="0" algn="l" defTabSz="914400" rtl="0" fontAlgn="auto" latinLnBrk="0" hangingPunct="0">
            <a:lnSpc>
              <a:spcPct val="100000"/>
            </a:lnSpc>
            <a:spcBef>
              <a:spcPts val="0"/>
            </a:spcBef>
            <a:spcAft>
              <a:spcPts val="0"/>
            </a:spcAft>
            <a:buClrTx/>
            <a:buSzTx/>
            <a:buFontTx/>
            <a:buNone/>
          </a:pPr>
          <a:r>
            <a:rPr kumimoji="0" lang="en-GB" sz="100" b="0" i="0" u="none" strike="noStrike" cap="none" spc="0" normalizeH="0" baseline="0">
              <a:ln>
                <a:noFill/>
              </a:ln>
              <a:solidFill>
                <a:srgbClr val="000000"/>
              </a:solidFill>
              <a:effectLst/>
              <a:uFillTx/>
              <a:latin typeface="ZWAdobeF" pitchFamily="2" charset="0"/>
              <a:ea typeface="Calibri"/>
              <a:cs typeface="Calibri"/>
              <a:sym typeface="Calibri"/>
            </a:rPr>
            <a:t>X13A0T</a:t>
          </a:r>
        </a:p>
      </xdr:txBody>
    </xdr:sp>
    <xdr:clientData/>
  </xdr:oneCellAnchor>
</xdr:wsDr>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0l7];/" TargetMode="External"/><Relationship Id="rId13" Type="http://schemas.openxmlformats.org/officeDocument/2006/relationships/hyperlink" Target="http://[s0l12];/" TargetMode="External"/><Relationship Id="rId3" Type="http://schemas.openxmlformats.org/officeDocument/2006/relationships/hyperlink" Target="http://[s0l2];/" TargetMode="External"/><Relationship Id="rId7" Type="http://schemas.openxmlformats.org/officeDocument/2006/relationships/hyperlink" Target="http://[s0l6];/" TargetMode="External"/><Relationship Id="rId12" Type="http://schemas.openxmlformats.org/officeDocument/2006/relationships/hyperlink" Target="http://[s0l11];/" TargetMode="External"/><Relationship Id="rId2" Type="http://schemas.openxmlformats.org/officeDocument/2006/relationships/hyperlink" Target="http://[s0l1];/" TargetMode="External"/><Relationship Id="rId1" Type="http://schemas.openxmlformats.org/officeDocument/2006/relationships/hyperlink" Target="http://[s0l0];/" TargetMode="External"/><Relationship Id="rId6" Type="http://schemas.openxmlformats.org/officeDocument/2006/relationships/hyperlink" Target="http://[s0l5];/" TargetMode="External"/><Relationship Id="rId11" Type="http://schemas.openxmlformats.org/officeDocument/2006/relationships/hyperlink" Target="http://[s0l10];/" TargetMode="External"/><Relationship Id="rId5" Type="http://schemas.openxmlformats.org/officeDocument/2006/relationships/hyperlink" Target="http://[s0l4];/" TargetMode="External"/><Relationship Id="rId10" Type="http://schemas.openxmlformats.org/officeDocument/2006/relationships/hyperlink" Target="http://[s0l9];/" TargetMode="External"/><Relationship Id="rId4" Type="http://schemas.openxmlformats.org/officeDocument/2006/relationships/hyperlink" Target="http://[s0l3];/" TargetMode="External"/><Relationship Id="rId9" Type="http://schemas.openxmlformats.org/officeDocument/2006/relationships/hyperlink" Target="http://[s0l8];/" TargetMode="External"/><Relationship Id="rId14"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3:D34"/>
  <sheetViews>
    <sheetView showGridLines="0" zoomScaleNormal="100" workbookViewId="0"/>
  </sheetViews>
  <sheetFormatPr defaultColWidth="10" defaultRowHeight="13.05" customHeight="1"/>
  <cols>
    <col min="1" max="1" width="2" customWidth="1"/>
    <col min="2" max="4" width="30.5546875" customWidth="1"/>
  </cols>
  <sheetData>
    <row r="3" spans="2:4" ht="0" hidden="1" customHeight="1">
      <c r="B3" s="630" t="s">
        <v>0</v>
      </c>
      <c r="C3" s="631"/>
      <c r="D3" s="631"/>
    </row>
    <row r="7" spans="2:4" ht="18">
      <c r="B7" s="1" t="s">
        <v>1</v>
      </c>
      <c r="C7" s="1" t="s">
        <v>2</v>
      </c>
      <c r="D7" s="1" t="s">
        <v>3</v>
      </c>
    </row>
    <row r="9" spans="2:4" ht="15.6">
      <c r="B9" s="2" t="s">
        <v>4</v>
      </c>
      <c r="C9" s="2"/>
      <c r="D9" s="2"/>
    </row>
    <row r="10" spans="2:4" ht="15.6">
      <c r="B10" s="3"/>
      <c r="C10" s="3" t="s">
        <v>5</v>
      </c>
      <c r="D10" s="4" t="s">
        <v>4</v>
      </c>
    </row>
    <row r="11" spans="2:4" ht="15.6">
      <c r="B11" s="2" t="s">
        <v>22</v>
      </c>
      <c r="C11" s="2"/>
      <c r="D11" s="2"/>
    </row>
    <row r="12" spans="2:4" ht="15.6">
      <c r="B12" s="3"/>
      <c r="C12" s="3" t="s">
        <v>5</v>
      </c>
      <c r="D12" s="4" t="s">
        <v>22</v>
      </c>
    </row>
    <row r="13" spans="2:4" ht="15.6">
      <c r="B13" s="2" t="s">
        <v>52</v>
      </c>
      <c r="C13" s="2"/>
      <c r="D13" s="2"/>
    </row>
    <row r="14" spans="2:4" ht="15.6">
      <c r="B14" s="3"/>
      <c r="C14" s="3" t="s">
        <v>5</v>
      </c>
      <c r="D14" s="4" t="s">
        <v>52</v>
      </c>
    </row>
    <row r="15" spans="2:4" ht="15.6">
      <c r="B15" s="2" t="s">
        <v>78</v>
      </c>
      <c r="C15" s="2"/>
      <c r="D15" s="2"/>
    </row>
    <row r="16" spans="2:4" ht="15.6">
      <c r="B16" s="3"/>
      <c r="C16" s="3" t="s">
        <v>5</v>
      </c>
      <c r="D16" s="4" t="s">
        <v>78</v>
      </c>
    </row>
    <row r="17" spans="2:4" ht="15.6">
      <c r="B17" s="2" t="s">
        <v>89</v>
      </c>
      <c r="C17" s="2"/>
      <c r="D17" s="2"/>
    </row>
    <row r="18" spans="2:4" ht="15.6">
      <c r="B18" s="3"/>
      <c r="C18" s="3" t="s">
        <v>5</v>
      </c>
      <c r="D18" s="4" t="s">
        <v>89</v>
      </c>
    </row>
    <row r="19" spans="2:4" ht="15.6">
      <c r="B19" s="2" t="s">
        <v>257</v>
      </c>
      <c r="C19" s="2"/>
      <c r="D19" s="2"/>
    </row>
    <row r="20" spans="2:4" ht="15.6">
      <c r="B20" s="3"/>
      <c r="C20" s="3" t="s">
        <v>5</v>
      </c>
      <c r="D20" s="4" t="s">
        <v>257</v>
      </c>
    </row>
    <row r="21" spans="2:4" ht="15.6">
      <c r="B21" s="2" t="s">
        <v>286</v>
      </c>
      <c r="C21" s="2"/>
      <c r="D21" s="2"/>
    </row>
    <row r="22" spans="2:4" ht="15.6">
      <c r="B22" s="3"/>
      <c r="C22" s="3" t="s">
        <v>5</v>
      </c>
      <c r="D22" s="4" t="s">
        <v>286</v>
      </c>
    </row>
    <row r="23" spans="2:4" ht="15.6">
      <c r="B23" s="2" t="s">
        <v>303</v>
      </c>
      <c r="C23" s="2"/>
      <c r="D23" s="2"/>
    </row>
    <row r="24" spans="2:4" ht="15.6">
      <c r="B24" s="3"/>
      <c r="C24" s="3" t="s">
        <v>5</v>
      </c>
      <c r="D24" s="4" t="s">
        <v>303</v>
      </c>
    </row>
    <row r="25" spans="2:4" ht="15.6">
      <c r="B25" s="2" t="s">
        <v>326</v>
      </c>
      <c r="C25" s="2"/>
      <c r="D25" s="2"/>
    </row>
    <row r="26" spans="2:4" ht="15.6">
      <c r="B26" s="3"/>
      <c r="C26" s="3" t="s">
        <v>5</v>
      </c>
      <c r="D26" s="4" t="s">
        <v>326</v>
      </c>
    </row>
    <row r="27" spans="2:4" ht="15.6">
      <c r="B27" s="2" t="s">
        <v>411</v>
      </c>
      <c r="C27" s="2"/>
      <c r="D27" s="2"/>
    </row>
    <row r="28" spans="2:4" ht="15.6">
      <c r="B28" s="3"/>
      <c r="C28" s="3" t="s">
        <v>5</v>
      </c>
      <c r="D28" s="4" t="s">
        <v>411</v>
      </c>
    </row>
    <row r="29" spans="2:4" ht="15.6">
      <c r="B29" s="2" t="s">
        <v>464</v>
      </c>
      <c r="C29" s="2"/>
      <c r="D29" s="2"/>
    </row>
    <row r="30" spans="2:4" ht="15.6">
      <c r="B30" s="3"/>
      <c r="C30" s="3" t="s">
        <v>5</v>
      </c>
      <c r="D30" s="4" t="s">
        <v>464</v>
      </c>
    </row>
    <row r="31" spans="2:4" ht="15.6">
      <c r="B31" s="2" t="s">
        <v>900</v>
      </c>
      <c r="C31" s="2"/>
      <c r="D31" s="2"/>
    </row>
    <row r="32" spans="2:4" ht="15.6">
      <c r="B32" s="3"/>
      <c r="C32" s="3" t="s">
        <v>5</v>
      </c>
      <c r="D32" s="4" t="s">
        <v>900</v>
      </c>
    </row>
    <row r="33" spans="2:4" ht="15.6">
      <c r="B33" s="2" t="s">
        <v>922</v>
      </c>
      <c r="C33" s="2"/>
      <c r="D33" s="2"/>
    </row>
    <row r="34" spans="2:4" ht="15.6">
      <c r="B34" s="3"/>
      <c r="C34" s="3" t="s">
        <v>5</v>
      </c>
      <c r="D34" s="4" t="s">
        <v>922</v>
      </c>
    </row>
  </sheetData>
  <mergeCells count="1">
    <mergeCell ref="B3:D3"/>
  </mergeCells>
  <hyperlinks>
    <hyperlink ref="D10" r:id="rId1" location="'1. Introduction'!R1C1" xr:uid="{00000000-0004-0000-0000-000000000000}"/>
    <hyperlink ref="D12" r:id="rId2" location="'2. Site Details'!R1C1" xr:uid="{00000000-0004-0000-0000-000001000000}"/>
    <hyperlink ref="D14" r:id="rId3" location="'3. Desktop Assessment'!R1C1" xr:uid="{00000000-0004-0000-0000-000002000000}"/>
    <hyperlink ref="D16" r:id="rId4" location="'4. Supporting Information'!R1C1" xr:uid="{00000000-0004-0000-0000-000003000000}"/>
    <hyperlink ref="D18" r:id="rId5" location="'5. Area Habitats'!R1C1" xr:uid="{00000000-0004-0000-0000-000004000000}"/>
    <hyperlink ref="D20" r:id="rId6" location="'6. Hedges &amp; Lines of Trees'!R1C1" xr:uid="{00000000-0004-0000-0000-000005000000}"/>
    <hyperlink ref="D22" r:id="rId7" location="'7. Watercourses'!R1C1" xr:uid="{00000000-0004-0000-0000-000006000000}"/>
    <hyperlink ref="D24" r:id="rId8" location="'8. Headline Results'!R1C1" xr:uid="{00000000-0004-0000-0000-000007000000}"/>
    <hyperlink ref="D26" r:id="rId9" location="'9. All Habitats + Multipliers'!R1C1" xr:uid="{00000000-0004-0000-0000-000008000000}"/>
    <hyperlink ref="D28" r:id="rId10" location="'10. Condition and Temporal'!R1C1" xr:uid="{00000000-0004-0000-0000-000009000000}"/>
    <hyperlink ref="D30" r:id="rId11" location="'11. Lists'!R1C1" xr:uid="{00000000-0004-0000-0000-00000A000000}"/>
    <hyperlink ref="D32" r:id="rId12" location="'12. Version history'!R1C1" xr:uid="{00000000-0004-0000-0000-00000B000000}"/>
    <hyperlink ref="D34" r:id="rId13" location="'13. Habitats Translation'!R1C1" xr:uid="{00000000-0004-0000-0000-00000C000000}"/>
  </hyperlinks>
  <pageMargins left="0.7" right="0.7" top="0.75" bottom="0.75" header="0.3" footer="0.3"/>
  <pageSetup paperSize="9" scale="93" orientation="portrait"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C9C2B-CED7-444D-A827-49F5CA1449B2}">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1FF66-B434-4D8F-871E-C9E9BD855373}">
  <dimension ref="A1"/>
  <sheetViews>
    <sheetView workbookViewId="0"/>
  </sheetViews>
  <sheetFormatPr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624C0-7F46-4D86-A1C7-17A486D40132}">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B9A8-7D3F-479C-817F-47FF617CC684}">
  <dimension ref="A1"/>
  <sheetViews>
    <sheetView workbookViewId="0"/>
  </sheetViews>
  <sheetFormatPr defaultRowHeight="14.4"/>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9859-556E-49E6-84F1-6EFB8865EB45}">
  <dimension ref="A1"/>
  <sheetViews>
    <sheetView workbookViewId="0"/>
  </sheetViews>
  <sheetFormatPr defaultRowHeight="14.4"/>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CEF27-F7A9-426C-A091-740FBEC7703F}">
  <dimension ref="A1"/>
  <sheetViews>
    <sheetView workbookViewId="0"/>
  </sheetViews>
  <sheetFormatPr defaultRowHeight="14.4"/>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20D91-015C-4F16-A56A-AC3F0C8DC0A3}">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CC989-894F-4DC3-9D54-FEDF4C8A7185}">
  <dimension ref="A1"/>
  <sheetViews>
    <sheetView workbookViewId="0"/>
  </sheetViews>
  <sheetFormatPr defaultRowHeight="14.4"/>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96"/>
  <sheetViews>
    <sheetView showGridLines="0" zoomScaleNormal="100" workbookViewId="0"/>
  </sheetViews>
  <sheetFormatPr defaultColWidth="8.88671875" defaultRowHeight="14.4" customHeight="1"/>
  <cols>
    <col min="1" max="1" width="3.44140625" style="5" customWidth="1"/>
    <col min="2" max="6" width="8.88671875" style="5" customWidth="1"/>
    <col min="7" max="7" width="11.6640625" style="5" customWidth="1"/>
    <col min="8" max="8" width="8.88671875" style="5" customWidth="1"/>
    <col min="9" max="9" width="12.88671875" style="5" customWidth="1"/>
    <col min="10" max="10" width="14.6640625" style="5" customWidth="1"/>
    <col min="11" max="18" width="8.88671875" style="5" customWidth="1"/>
    <col min="19" max="19" width="3.6640625" style="5" customWidth="1"/>
    <col min="20" max="30" width="8.77734375" style="5" hidden="1" customWidth="1"/>
    <col min="31" max="31" width="8.88671875" style="5" customWidth="1"/>
    <col min="32" max="16384" width="8.88671875" style="5"/>
  </cols>
  <sheetData>
    <row r="1" spans="1:30" ht="14.4" customHeight="1">
      <c r="A1" s="6"/>
      <c r="B1" s="7"/>
      <c r="C1" s="7"/>
      <c r="D1" s="657"/>
      <c r="E1" s="657"/>
      <c r="F1" s="657"/>
      <c r="G1" s="657"/>
      <c r="H1" s="657"/>
      <c r="I1" s="657"/>
      <c r="J1" s="657"/>
      <c r="K1" s="7"/>
      <c r="L1" s="7"/>
      <c r="M1" s="7"/>
      <c r="N1" s="7"/>
      <c r="O1" s="7"/>
      <c r="P1" s="7"/>
      <c r="Q1" s="7"/>
      <c r="R1" s="7"/>
      <c r="S1" s="7"/>
      <c r="T1" s="7"/>
      <c r="U1" s="7"/>
      <c r="V1" s="7"/>
      <c r="W1" s="7"/>
      <c r="X1" s="7"/>
      <c r="Y1" s="7"/>
      <c r="Z1" s="7"/>
      <c r="AA1" s="7"/>
      <c r="AB1" s="7"/>
      <c r="AC1" s="7"/>
      <c r="AD1" s="7"/>
    </row>
    <row r="2" spans="1:30" ht="14.4" customHeight="1">
      <c r="A2" s="8"/>
      <c r="B2" s="9"/>
      <c r="C2" s="9"/>
      <c r="D2" s="658"/>
      <c r="E2" s="658"/>
      <c r="F2" s="658"/>
      <c r="G2" s="658"/>
      <c r="H2" s="658"/>
      <c r="I2" s="658"/>
      <c r="J2" s="658"/>
      <c r="K2" s="9"/>
      <c r="L2" s="9"/>
      <c r="M2" s="9"/>
      <c r="N2" s="9"/>
      <c r="O2" s="9"/>
      <c r="P2" s="9"/>
      <c r="Q2" s="9"/>
      <c r="R2" s="9"/>
      <c r="S2" s="9"/>
      <c r="T2" s="9"/>
      <c r="U2" s="9"/>
      <c r="V2" s="9"/>
      <c r="W2" s="9"/>
      <c r="X2" s="9"/>
      <c r="Y2" s="9"/>
      <c r="Z2" s="9"/>
      <c r="AA2" s="9"/>
      <c r="AB2" s="9"/>
      <c r="AC2" s="9"/>
      <c r="AD2" s="9"/>
    </row>
    <row r="3" spans="1:30" ht="14.4" customHeight="1">
      <c r="A3" s="8"/>
      <c r="B3" s="9"/>
      <c r="C3" s="9"/>
      <c r="D3" s="658"/>
      <c r="E3" s="658"/>
      <c r="F3" s="658"/>
      <c r="G3" s="658"/>
      <c r="H3" s="658"/>
      <c r="I3" s="658"/>
      <c r="J3" s="658"/>
      <c r="K3" s="9"/>
      <c r="L3" s="9"/>
      <c r="M3" s="9"/>
      <c r="N3" s="9"/>
      <c r="O3" s="9"/>
      <c r="P3" s="9"/>
      <c r="Q3" s="9"/>
      <c r="R3" s="9"/>
      <c r="S3" s="9"/>
      <c r="T3" s="9"/>
      <c r="U3" s="9"/>
      <c r="V3" s="9"/>
      <c r="W3" s="9"/>
      <c r="X3" s="9"/>
      <c r="Y3" s="9"/>
      <c r="Z3" s="9"/>
      <c r="AA3" s="9"/>
      <c r="AB3" s="9"/>
      <c r="AC3" s="9"/>
      <c r="AD3" s="9"/>
    </row>
    <row r="4" spans="1:30" ht="14.4" customHeight="1">
      <c r="A4" s="8"/>
      <c r="B4" s="9"/>
      <c r="C4" s="9"/>
      <c r="D4" s="658"/>
      <c r="E4" s="658"/>
      <c r="F4" s="658"/>
      <c r="G4" s="658"/>
      <c r="H4" s="658"/>
      <c r="I4" s="658"/>
      <c r="J4" s="658"/>
      <c r="K4" s="9"/>
      <c r="L4" s="9"/>
      <c r="M4" s="9"/>
      <c r="N4" s="9"/>
      <c r="O4" s="9"/>
      <c r="P4" s="9"/>
      <c r="Q4" s="9"/>
      <c r="R4" s="9"/>
      <c r="S4" s="9"/>
      <c r="T4" s="9"/>
      <c r="U4" s="9"/>
      <c r="V4" s="9"/>
      <c r="W4" s="9"/>
      <c r="X4" s="9"/>
      <c r="Y4" s="9"/>
      <c r="Z4" s="9"/>
      <c r="AA4" s="9"/>
      <c r="AB4" s="9"/>
      <c r="AC4" s="9"/>
      <c r="AD4" s="9"/>
    </row>
    <row r="5" spans="1:30" ht="14.4" customHeight="1">
      <c r="A5" s="8"/>
      <c r="B5" s="9"/>
      <c r="C5" s="9"/>
      <c r="D5" s="658"/>
      <c r="E5" s="658"/>
      <c r="F5" s="658"/>
      <c r="G5" s="658"/>
      <c r="H5" s="658"/>
      <c r="I5" s="658"/>
      <c r="J5" s="658"/>
      <c r="K5" s="9"/>
      <c r="L5" s="9"/>
      <c r="M5" s="9"/>
      <c r="N5" s="9"/>
      <c r="O5" s="9"/>
      <c r="P5" s="9"/>
      <c r="Q5" s="9"/>
      <c r="R5" s="9"/>
      <c r="S5" s="9"/>
      <c r="T5" s="9"/>
      <c r="U5" s="9"/>
      <c r="V5" s="9"/>
      <c r="W5" s="9"/>
      <c r="X5" s="9"/>
      <c r="Y5" s="9"/>
      <c r="Z5" s="9"/>
      <c r="AA5" s="9"/>
      <c r="AB5" s="9"/>
      <c r="AC5" s="9"/>
      <c r="AD5" s="9"/>
    </row>
    <row r="6" spans="1:30" ht="13.5" customHeight="1">
      <c r="A6" s="10" t="s">
        <v>6</v>
      </c>
      <c r="B6" s="661" t="s">
        <v>7</v>
      </c>
      <c r="C6" s="662"/>
      <c r="D6" s="662"/>
      <c r="E6" s="662"/>
      <c r="F6" s="662"/>
      <c r="G6" s="662"/>
      <c r="H6" s="662"/>
      <c r="I6" s="662"/>
      <c r="J6" s="662"/>
      <c r="K6" s="9"/>
      <c r="L6" s="9"/>
      <c r="M6" s="9"/>
      <c r="N6" s="9"/>
      <c r="O6" s="9"/>
      <c r="P6" s="9"/>
      <c r="Q6" s="9"/>
      <c r="R6" s="9"/>
      <c r="S6" s="9"/>
      <c r="T6" s="9"/>
      <c r="U6" s="9"/>
      <c r="V6" s="9"/>
      <c r="W6" s="9"/>
      <c r="X6" s="9"/>
      <c r="Y6" s="9"/>
      <c r="Z6" s="9"/>
      <c r="AA6" s="9"/>
      <c r="AB6" s="9"/>
      <c r="AC6" s="9"/>
      <c r="AD6" s="9"/>
    </row>
    <row r="7" spans="1:30" ht="14.4" customHeight="1">
      <c r="A7" s="8"/>
      <c r="B7" s="662"/>
      <c r="C7" s="662"/>
      <c r="D7" s="662"/>
      <c r="E7" s="662"/>
      <c r="F7" s="662"/>
      <c r="G7" s="662"/>
      <c r="H7" s="662"/>
      <c r="I7" s="662"/>
      <c r="J7" s="662"/>
      <c r="K7" s="9"/>
      <c r="L7" s="9"/>
      <c r="M7" s="9"/>
      <c r="N7" s="9"/>
      <c r="O7" s="9"/>
      <c r="P7" s="9"/>
      <c r="Q7" s="9"/>
      <c r="R7" s="9"/>
      <c r="S7" s="9"/>
      <c r="T7" s="9"/>
      <c r="U7" s="9"/>
      <c r="V7" s="9"/>
      <c r="W7" s="9"/>
      <c r="X7" s="9"/>
      <c r="Y7" s="9"/>
      <c r="Z7" s="9"/>
      <c r="AA7" s="9"/>
      <c r="AB7" s="9"/>
      <c r="AC7" s="9"/>
      <c r="AD7" s="9"/>
    </row>
    <row r="8" spans="1:30" ht="28.5" customHeight="1">
      <c r="A8" s="8"/>
      <c r="B8" s="662"/>
      <c r="C8" s="662"/>
      <c r="D8" s="662"/>
      <c r="E8" s="662"/>
      <c r="F8" s="662"/>
      <c r="G8" s="662"/>
      <c r="H8" s="662"/>
      <c r="I8" s="662"/>
      <c r="J8" s="662"/>
      <c r="K8" s="9"/>
      <c r="L8" s="9"/>
      <c r="M8" s="9"/>
      <c r="N8" s="9"/>
      <c r="O8" s="9"/>
      <c r="P8" s="9"/>
      <c r="Q8" s="9"/>
      <c r="R8" s="9"/>
      <c r="S8" s="9"/>
      <c r="T8" s="9"/>
      <c r="U8" s="9"/>
      <c r="V8" s="9"/>
      <c r="W8" s="9"/>
      <c r="X8" s="9"/>
      <c r="Y8" s="9"/>
      <c r="Z8" s="9"/>
      <c r="AA8" s="9"/>
      <c r="AB8" s="9"/>
      <c r="AC8" s="9"/>
      <c r="AD8" s="9"/>
    </row>
    <row r="9" spans="1:30" ht="14.4" customHeight="1">
      <c r="A9" s="8"/>
      <c r="B9" s="663"/>
      <c r="C9" s="663"/>
      <c r="D9" s="663"/>
      <c r="E9" s="663"/>
      <c r="F9" s="663"/>
      <c r="G9" s="663"/>
      <c r="H9" s="663"/>
      <c r="I9" s="663"/>
      <c r="J9" s="663"/>
      <c r="K9" s="9"/>
      <c r="L9" s="9"/>
      <c r="M9" s="9"/>
      <c r="N9" s="9"/>
      <c r="O9" s="9"/>
      <c r="P9" s="9"/>
      <c r="Q9" s="9"/>
      <c r="R9" s="9"/>
      <c r="S9" s="9"/>
      <c r="T9" s="9"/>
      <c r="U9" s="9"/>
      <c r="V9" s="9"/>
      <c r="W9" s="9"/>
      <c r="X9" s="9"/>
      <c r="Y9" s="9"/>
      <c r="Z9" s="9"/>
      <c r="AA9" s="9"/>
      <c r="AB9" s="9"/>
      <c r="AC9" s="9"/>
      <c r="AD9" s="9"/>
    </row>
    <row r="10" spans="1:30" ht="20.399999999999999" customHeight="1">
      <c r="A10" s="8"/>
      <c r="B10" s="663"/>
      <c r="C10" s="663"/>
      <c r="D10" s="663"/>
      <c r="E10" s="663"/>
      <c r="F10" s="663"/>
      <c r="G10" s="663"/>
      <c r="H10" s="663"/>
      <c r="I10" s="663"/>
      <c r="J10" s="663"/>
      <c r="K10" s="9"/>
      <c r="L10" s="9"/>
      <c r="M10" s="9"/>
      <c r="N10" s="9"/>
      <c r="O10" s="9"/>
      <c r="P10" s="9"/>
      <c r="Q10" s="9"/>
      <c r="R10" s="9"/>
      <c r="S10" s="9"/>
      <c r="T10" s="9"/>
      <c r="U10" s="9"/>
      <c r="V10" s="9"/>
      <c r="W10" s="9"/>
      <c r="X10" s="9"/>
      <c r="Y10" s="9"/>
      <c r="Z10" s="9"/>
      <c r="AA10" s="9"/>
      <c r="AB10" s="9"/>
      <c r="AC10" s="9"/>
      <c r="AD10" s="9"/>
    </row>
    <row r="11" spans="1:30" ht="14.4" customHeight="1">
      <c r="A11" s="8"/>
      <c r="B11" s="664" t="s">
        <v>8</v>
      </c>
      <c r="C11" s="665"/>
      <c r="D11" s="665"/>
      <c r="E11" s="665"/>
      <c r="F11" s="654" t="s">
        <v>9</v>
      </c>
      <c r="G11" s="654"/>
      <c r="H11" s="654"/>
      <c r="I11" s="654"/>
      <c r="J11" s="654"/>
      <c r="K11" s="9"/>
      <c r="L11" s="9"/>
      <c r="M11" s="9"/>
      <c r="N11" s="9"/>
      <c r="O11" s="9"/>
      <c r="P11" s="9"/>
      <c r="Q11" s="9"/>
      <c r="R11" s="9"/>
      <c r="S11" s="9"/>
      <c r="T11" s="9"/>
      <c r="U11" s="9"/>
      <c r="V11" s="9"/>
      <c r="W11" s="9"/>
      <c r="X11" s="9"/>
      <c r="Y11" s="9"/>
      <c r="Z11" s="9"/>
      <c r="AA11" s="9"/>
      <c r="AB11" s="9"/>
      <c r="AC11" s="9"/>
      <c r="AD11" s="9"/>
    </row>
    <row r="12" spans="1:30" ht="14.4" customHeight="1">
      <c r="A12" s="8"/>
      <c r="B12" s="655"/>
      <c r="C12" s="655"/>
      <c r="D12" s="655"/>
      <c r="E12" s="655"/>
      <c r="F12" s="655"/>
      <c r="G12" s="655"/>
      <c r="H12" s="655"/>
      <c r="I12" s="655"/>
      <c r="J12" s="655"/>
      <c r="K12" s="9"/>
      <c r="L12" s="9"/>
      <c r="M12" s="9"/>
      <c r="N12" s="9"/>
      <c r="O12" s="9"/>
      <c r="P12" s="9"/>
      <c r="Q12" s="9"/>
      <c r="R12" s="9"/>
      <c r="S12" s="9"/>
      <c r="T12" s="9"/>
      <c r="U12" s="9"/>
      <c r="V12" s="9"/>
      <c r="W12" s="9"/>
      <c r="X12" s="9"/>
      <c r="Y12" s="9"/>
      <c r="Z12" s="9"/>
      <c r="AA12" s="9"/>
      <c r="AB12" s="9"/>
      <c r="AC12" s="9"/>
      <c r="AD12" s="9"/>
    </row>
    <row r="13" spans="1:30" ht="14.4" customHeight="1">
      <c r="A13" s="8"/>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row>
    <row r="14" spans="1:30" ht="14.4" customHeight="1">
      <c r="A14" s="8"/>
      <c r="B14" s="656"/>
      <c r="C14" s="666"/>
      <c r="D14" s="666"/>
      <c r="E14" s="666"/>
      <c r="F14" s="666"/>
      <c r="G14" s="666"/>
      <c r="H14" s="666"/>
      <c r="I14" s="666"/>
      <c r="J14" s="666"/>
      <c r="K14" s="9"/>
      <c r="L14" s="9"/>
      <c r="M14" s="9"/>
      <c r="N14" s="9"/>
      <c r="O14" s="9"/>
      <c r="P14" s="9"/>
      <c r="Q14" s="9"/>
      <c r="R14" s="9"/>
      <c r="S14" s="9"/>
      <c r="T14" s="9"/>
      <c r="U14" s="9"/>
      <c r="V14" s="9"/>
      <c r="W14" s="9"/>
      <c r="X14" s="9"/>
      <c r="Y14" s="9"/>
      <c r="Z14" s="9"/>
      <c r="AA14" s="9"/>
      <c r="AB14" s="9"/>
      <c r="AC14" s="9"/>
      <c r="AD14" s="9"/>
    </row>
    <row r="15" spans="1:30" ht="81" customHeight="1">
      <c r="A15" s="8"/>
      <c r="B15" s="656"/>
      <c r="C15" s="666"/>
      <c r="D15" s="666"/>
      <c r="E15" s="666"/>
      <c r="F15" s="666"/>
      <c r="G15" s="666"/>
      <c r="H15" s="666"/>
      <c r="I15" s="666"/>
      <c r="J15" s="666"/>
      <c r="K15" s="9"/>
      <c r="L15" s="9"/>
      <c r="M15" s="9"/>
      <c r="N15" s="9"/>
      <c r="O15" s="9"/>
      <c r="P15" s="9"/>
      <c r="Q15" s="9"/>
      <c r="R15" s="9"/>
      <c r="S15" s="9"/>
      <c r="T15" s="9"/>
      <c r="U15" s="9"/>
      <c r="V15" s="9"/>
      <c r="W15" s="9"/>
      <c r="X15" s="9"/>
      <c r="Y15" s="9"/>
      <c r="Z15" s="9"/>
      <c r="AA15" s="9"/>
      <c r="AB15" s="9"/>
      <c r="AC15" s="9"/>
      <c r="AD15" s="9"/>
    </row>
    <row r="16" spans="1:30" ht="21.6" customHeight="1">
      <c r="A16" s="8"/>
      <c r="B16" s="11"/>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row>
    <row r="17" spans="1:30" ht="21" customHeight="1">
      <c r="A17" s="8"/>
      <c r="B17" s="659" t="s">
        <v>10</v>
      </c>
      <c r="C17" s="660"/>
      <c r="D17" s="660"/>
      <c r="E17" s="660"/>
      <c r="F17" s="660"/>
      <c r="G17" s="660"/>
      <c r="H17" s="660"/>
      <c r="I17" s="9"/>
      <c r="J17" s="9"/>
      <c r="K17" s="9"/>
      <c r="L17" s="9"/>
      <c r="M17" s="9"/>
      <c r="N17" s="9"/>
      <c r="O17" s="9"/>
      <c r="P17" s="9"/>
      <c r="Q17" s="9"/>
      <c r="R17" s="9"/>
      <c r="S17" s="9"/>
      <c r="T17" s="9"/>
      <c r="U17" s="9"/>
      <c r="V17" s="9"/>
      <c r="W17" s="9"/>
      <c r="X17" s="9"/>
      <c r="Y17" s="9"/>
      <c r="Z17" s="9"/>
      <c r="AA17" s="9"/>
      <c r="AB17" s="9"/>
      <c r="AC17" s="9"/>
      <c r="AD17" s="9"/>
    </row>
    <row r="18" spans="1:30" ht="15" customHeight="1">
      <c r="A18" s="8"/>
      <c r="B18" s="12"/>
      <c r="C18" s="12"/>
      <c r="D18" s="12"/>
      <c r="E18" s="12"/>
      <c r="F18" s="12"/>
      <c r="G18" s="12"/>
      <c r="H18" s="12"/>
      <c r="I18" s="9"/>
      <c r="J18" s="9"/>
      <c r="K18" s="9"/>
      <c r="L18" s="9"/>
      <c r="M18" s="9"/>
      <c r="N18" s="9"/>
      <c r="O18" s="9"/>
      <c r="P18" s="9"/>
      <c r="Q18" s="9"/>
      <c r="R18" s="9"/>
      <c r="S18" s="9"/>
      <c r="T18" s="9"/>
      <c r="U18" s="9"/>
      <c r="V18" s="9"/>
      <c r="W18" s="9"/>
      <c r="X18" s="9"/>
      <c r="Y18" s="9"/>
      <c r="Z18" s="9"/>
      <c r="AA18" s="9"/>
      <c r="AB18" s="9"/>
      <c r="AC18" s="9"/>
      <c r="AD18" s="9"/>
    </row>
    <row r="19" spans="1:30" ht="14.4" customHeight="1">
      <c r="A19" s="13"/>
      <c r="B19" s="667"/>
      <c r="C19" s="668"/>
      <c r="D19" s="671" t="s">
        <v>11</v>
      </c>
      <c r="E19" s="672"/>
      <c r="F19" s="672"/>
      <c r="G19" s="672"/>
      <c r="H19" s="673"/>
      <c r="I19" s="14"/>
      <c r="J19" s="9"/>
      <c r="K19" s="9"/>
      <c r="L19" s="9"/>
      <c r="M19" s="9"/>
      <c r="N19" s="9"/>
      <c r="O19" s="9"/>
      <c r="P19" s="9"/>
      <c r="Q19" s="9"/>
      <c r="R19" s="9"/>
      <c r="S19" s="9"/>
      <c r="T19" s="9"/>
      <c r="U19" s="9"/>
      <c r="V19" s="9"/>
      <c r="W19" s="9"/>
      <c r="X19" s="9"/>
      <c r="Y19" s="9"/>
      <c r="Z19" s="9"/>
      <c r="AA19" s="9"/>
      <c r="AB19" s="9"/>
      <c r="AC19" s="9"/>
      <c r="AD19" s="9"/>
    </row>
    <row r="20" spans="1:30" ht="15" customHeight="1">
      <c r="A20" s="13"/>
      <c r="B20" s="669"/>
      <c r="C20" s="670"/>
      <c r="D20" s="639"/>
      <c r="E20" s="640"/>
      <c r="F20" s="640"/>
      <c r="G20" s="640"/>
      <c r="H20" s="641"/>
      <c r="I20" s="14"/>
      <c r="J20" s="9"/>
      <c r="K20" s="9"/>
      <c r="L20" s="9"/>
      <c r="M20" s="9"/>
      <c r="N20" s="9"/>
      <c r="O20" s="9"/>
      <c r="P20" s="9"/>
      <c r="Q20" s="9"/>
      <c r="R20" s="9"/>
      <c r="S20" s="9"/>
      <c r="T20" s="9"/>
      <c r="U20" s="9"/>
      <c r="V20" s="9"/>
      <c r="W20" s="9"/>
      <c r="X20" s="9"/>
      <c r="Y20" s="9"/>
      <c r="Z20" s="9"/>
      <c r="AA20" s="9"/>
      <c r="AB20" s="9"/>
      <c r="AC20" s="9"/>
      <c r="AD20" s="9"/>
    </row>
    <row r="21" spans="1:30" ht="14.4" customHeight="1">
      <c r="A21" s="13"/>
      <c r="B21" s="632"/>
      <c r="C21" s="633"/>
      <c r="D21" s="636" t="s">
        <v>12</v>
      </c>
      <c r="E21" s="637"/>
      <c r="F21" s="637"/>
      <c r="G21" s="637"/>
      <c r="H21" s="638"/>
      <c r="I21" s="14"/>
      <c r="J21" s="9"/>
      <c r="K21" s="9"/>
      <c r="L21" s="9"/>
      <c r="M21" s="9"/>
      <c r="N21" s="9"/>
      <c r="O21" s="9"/>
      <c r="P21" s="9"/>
      <c r="Q21" s="9"/>
      <c r="R21" s="9"/>
      <c r="S21" s="9"/>
      <c r="T21" s="9"/>
      <c r="U21" s="9"/>
      <c r="V21" s="9"/>
      <c r="W21" s="9"/>
      <c r="X21" s="9"/>
      <c r="Y21" s="9"/>
      <c r="Z21" s="9"/>
      <c r="AA21" s="9"/>
      <c r="AB21" s="9"/>
      <c r="AC21" s="9"/>
      <c r="AD21" s="9"/>
    </row>
    <row r="22" spans="1:30" ht="14.4" customHeight="1">
      <c r="A22" s="13"/>
      <c r="B22" s="634"/>
      <c r="C22" s="635"/>
      <c r="D22" s="639"/>
      <c r="E22" s="640"/>
      <c r="F22" s="640"/>
      <c r="G22" s="640"/>
      <c r="H22" s="641"/>
      <c r="I22" s="14"/>
      <c r="J22" s="9"/>
      <c r="K22" s="9"/>
      <c r="L22" s="9"/>
      <c r="M22" s="9"/>
      <c r="N22" s="9"/>
      <c r="O22" s="9"/>
      <c r="P22" s="9"/>
      <c r="Q22" s="9"/>
      <c r="R22" s="9"/>
      <c r="S22" s="9"/>
      <c r="T22" s="9"/>
      <c r="U22" s="9"/>
      <c r="V22" s="9"/>
      <c r="W22" s="9"/>
      <c r="X22" s="9"/>
      <c r="Y22" s="9"/>
      <c r="Z22" s="9"/>
      <c r="AA22" s="9"/>
      <c r="AB22" s="9"/>
      <c r="AC22" s="9"/>
      <c r="AD22" s="9"/>
    </row>
    <row r="23" spans="1:30" ht="14.4" customHeight="1">
      <c r="A23" s="13"/>
      <c r="B23" s="679"/>
      <c r="C23" s="680"/>
      <c r="D23" s="636" t="s">
        <v>13</v>
      </c>
      <c r="E23" s="637"/>
      <c r="F23" s="637"/>
      <c r="G23" s="637"/>
      <c r="H23" s="638"/>
      <c r="I23" s="14"/>
      <c r="J23" s="9"/>
      <c r="K23" s="9"/>
      <c r="L23" s="9"/>
      <c r="M23" s="9"/>
      <c r="N23" s="9"/>
      <c r="O23" s="9"/>
      <c r="P23" s="9"/>
      <c r="Q23" s="9"/>
      <c r="R23" s="9"/>
      <c r="S23" s="9"/>
      <c r="T23" s="9"/>
      <c r="U23" s="9"/>
      <c r="V23" s="9"/>
      <c r="W23" s="9"/>
      <c r="X23" s="9"/>
      <c r="Y23" s="9"/>
      <c r="Z23" s="9"/>
      <c r="AA23" s="9"/>
      <c r="AB23" s="9"/>
      <c r="AC23" s="9"/>
      <c r="AD23" s="9"/>
    </row>
    <row r="24" spans="1:30" ht="14.4" customHeight="1">
      <c r="A24" s="13"/>
      <c r="B24" s="681"/>
      <c r="C24" s="682"/>
      <c r="D24" s="639"/>
      <c r="E24" s="640"/>
      <c r="F24" s="640"/>
      <c r="G24" s="640"/>
      <c r="H24" s="641"/>
      <c r="I24" s="14"/>
      <c r="J24" s="9"/>
      <c r="K24" s="9"/>
      <c r="L24" s="9"/>
      <c r="M24" s="9"/>
      <c r="N24" s="9"/>
      <c r="O24" s="9"/>
      <c r="P24" s="9"/>
      <c r="Q24" s="9"/>
      <c r="R24" s="9"/>
      <c r="S24" s="9"/>
      <c r="T24" s="9"/>
      <c r="U24" s="9"/>
      <c r="V24" s="9"/>
      <c r="W24" s="9"/>
      <c r="X24" s="9"/>
      <c r="Y24" s="9"/>
      <c r="Z24" s="9"/>
      <c r="AA24" s="9"/>
      <c r="AB24" s="9"/>
      <c r="AC24" s="9"/>
      <c r="AD24" s="9"/>
    </row>
    <row r="25" spans="1:30" ht="27.9" customHeight="1">
      <c r="A25" s="13"/>
      <c r="B25" s="15"/>
      <c r="C25" s="16"/>
      <c r="D25" s="649" t="s">
        <v>14</v>
      </c>
      <c r="E25" s="650"/>
      <c r="F25" s="650"/>
      <c r="G25" s="650"/>
      <c r="H25" s="651"/>
      <c r="I25" s="14"/>
      <c r="J25" s="9"/>
      <c r="K25" s="9"/>
      <c r="L25" s="9"/>
      <c r="M25" s="9"/>
      <c r="N25" s="9"/>
      <c r="O25" s="9"/>
      <c r="P25" s="9"/>
      <c r="Q25" s="9"/>
      <c r="R25" s="9"/>
      <c r="S25" s="9"/>
      <c r="T25" s="9"/>
      <c r="U25" s="9"/>
      <c r="V25" s="9"/>
      <c r="W25" s="9"/>
      <c r="X25" s="9"/>
      <c r="Y25" s="9"/>
      <c r="Z25" s="9"/>
      <c r="AA25" s="9"/>
      <c r="AB25" s="9"/>
      <c r="AC25" s="9"/>
      <c r="AD25" s="9"/>
    </row>
    <row r="26" spans="1:30" ht="32.1" customHeight="1">
      <c r="A26" s="13"/>
      <c r="B26" s="17"/>
      <c r="C26" s="18"/>
      <c r="D26" s="649" t="s">
        <v>15</v>
      </c>
      <c r="E26" s="650"/>
      <c r="F26" s="650"/>
      <c r="G26" s="650"/>
      <c r="H26" s="651"/>
      <c r="I26" s="14"/>
      <c r="J26" s="9"/>
      <c r="K26" s="9"/>
      <c r="L26" s="9"/>
      <c r="M26" s="9"/>
      <c r="N26" s="9"/>
      <c r="O26" s="9"/>
      <c r="P26" s="9"/>
      <c r="Q26" s="9"/>
      <c r="R26" s="9"/>
      <c r="S26" s="9"/>
      <c r="T26" s="9"/>
      <c r="U26" s="9"/>
      <c r="V26" s="9"/>
      <c r="W26" s="9"/>
      <c r="X26" s="9"/>
      <c r="Y26" s="9"/>
      <c r="Z26" s="9"/>
      <c r="AA26" s="9"/>
      <c r="AB26" s="9"/>
      <c r="AC26" s="9"/>
      <c r="AD26" s="9"/>
    </row>
    <row r="27" spans="1:30" ht="27" customHeight="1">
      <c r="A27" s="13"/>
      <c r="B27" s="647" t="s">
        <v>16</v>
      </c>
      <c r="C27" s="648"/>
      <c r="D27" s="649" t="s">
        <v>17</v>
      </c>
      <c r="E27" s="650"/>
      <c r="F27" s="650"/>
      <c r="G27" s="650"/>
      <c r="H27" s="651"/>
      <c r="I27" s="14"/>
      <c r="J27" s="9"/>
      <c r="K27" s="9"/>
      <c r="L27" s="9"/>
      <c r="M27" s="9"/>
      <c r="N27" s="9"/>
      <c r="O27" s="9"/>
      <c r="P27" s="9"/>
      <c r="Q27" s="9"/>
      <c r="R27" s="9"/>
      <c r="S27" s="9"/>
      <c r="T27" s="9"/>
      <c r="U27" s="9"/>
      <c r="V27" s="9"/>
      <c r="W27" s="9"/>
      <c r="X27" s="9"/>
      <c r="Y27" s="9"/>
      <c r="Z27" s="9"/>
      <c r="AA27" s="9"/>
      <c r="AB27" s="9"/>
      <c r="AC27" s="9"/>
      <c r="AD27" s="9"/>
    </row>
    <row r="28" spans="1:30" ht="24" customHeight="1">
      <c r="A28" s="13"/>
      <c r="B28" s="674" t="s">
        <v>18</v>
      </c>
      <c r="C28" s="675"/>
      <c r="D28" s="676" t="s">
        <v>19</v>
      </c>
      <c r="E28" s="677"/>
      <c r="F28" s="677"/>
      <c r="G28" s="677"/>
      <c r="H28" s="678"/>
      <c r="I28" s="14"/>
      <c r="J28" s="652" t="s">
        <v>20</v>
      </c>
      <c r="K28" s="653"/>
      <c r="L28" s="653"/>
      <c r="M28" s="653"/>
      <c r="N28" s="653"/>
      <c r="O28" s="653"/>
      <c r="P28" s="653"/>
      <c r="Q28" s="653"/>
      <c r="R28" s="653"/>
      <c r="S28" s="9"/>
      <c r="T28" s="9"/>
      <c r="U28" s="9"/>
      <c r="V28" s="9"/>
      <c r="W28" s="9"/>
      <c r="X28" s="9"/>
      <c r="Y28" s="9"/>
      <c r="Z28" s="9"/>
      <c r="AA28" s="9"/>
      <c r="AB28" s="9"/>
      <c r="AC28" s="9"/>
      <c r="AD28" s="9"/>
    </row>
    <row r="29" spans="1:30" ht="24" customHeight="1">
      <c r="A29" s="13"/>
      <c r="B29" s="642"/>
      <c r="C29" s="643"/>
      <c r="D29" s="644" t="s">
        <v>21</v>
      </c>
      <c r="E29" s="645"/>
      <c r="F29" s="645"/>
      <c r="G29" s="645"/>
      <c r="H29" s="646"/>
      <c r="I29" s="14"/>
      <c r="J29" s="9"/>
      <c r="K29" s="9"/>
      <c r="L29" s="9"/>
      <c r="M29" s="9"/>
      <c r="N29" s="9"/>
      <c r="O29" s="9"/>
      <c r="P29" s="9"/>
      <c r="Q29" s="9"/>
      <c r="R29" s="9"/>
      <c r="S29" s="9"/>
      <c r="T29" s="9"/>
      <c r="U29" s="9"/>
      <c r="V29" s="9"/>
      <c r="W29" s="9"/>
      <c r="X29" s="9"/>
      <c r="Y29" s="9"/>
      <c r="Z29" s="9"/>
      <c r="AA29" s="9"/>
      <c r="AB29" s="9"/>
      <c r="AC29" s="9"/>
      <c r="AD29" s="9"/>
    </row>
    <row r="30" spans="1:30" ht="27.6" customHeight="1">
      <c r="A30" s="8"/>
      <c r="B30" s="19"/>
      <c r="C30" s="19"/>
      <c r="D30" s="19"/>
      <c r="E30" s="19"/>
      <c r="F30" s="19"/>
      <c r="G30" s="19"/>
      <c r="H30" s="19"/>
      <c r="I30" s="9"/>
      <c r="J30" s="9"/>
      <c r="K30" s="9"/>
      <c r="L30" s="9"/>
      <c r="M30" s="9"/>
      <c r="N30" s="9"/>
      <c r="O30" s="9"/>
      <c r="P30" s="9"/>
      <c r="Q30" s="9"/>
      <c r="R30" s="9"/>
      <c r="S30" s="9"/>
      <c r="T30" s="9"/>
      <c r="U30" s="9"/>
      <c r="V30" s="9"/>
      <c r="W30" s="9"/>
      <c r="X30" s="9"/>
      <c r="Y30" s="9"/>
      <c r="Z30" s="9"/>
      <c r="AA30" s="9"/>
      <c r="AB30" s="9"/>
      <c r="AC30" s="9"/>
      <c r="AD30" s="9"/>
    </row>
    <row r="31" spans="1:30" ht="21.6" customHeight="1">
      <c r="A31" s="8"/>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ht="14.4" customHeight="1">
      <c r="A32" s="8"/>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ht="15.6" customHeight="1">
      <c r="A33" s="8"/>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ht="14.4" customHeight="1">
      <c r="A34" s="8"/>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ht="15.6" customHeight="1">
      <c r="A35" s="8"/>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ht="14.4" customHeight="1">
      <c r="A36" s="8"/>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ht="14.4" hidden="1" customHeight="1">
      <c r="A37" s="8"/>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ht="14.4" hidden="1" customHeight="1">
      <c r="A38" s="8"/>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ht="14.4" hidden="1" customHeight="1">
      <c r="A39" s="8"/>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ht="14.4" hidden="1" customHeight="1">
      <c r="A40" s="8"/>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ht="14.4" hidden="1" customHeight="1">
      <c r="A41" s="8"/>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ht="14.4" hidden="1" customHeight="1">
      <c r="A42" s="8"/>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ht="14.4" hidden="1" customHeight="1">
      <c r="A43" s="8"/>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ht="14.4" hidden="1" customHeight="1">
      <c r="A44" s="8"/>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ht="14.4" hidden="1" customHeight="1">
      <c r="A45" s="8"/>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ht="14.4" hidden="1" customHeight="1">
      <c r="A46" s="8"/>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ht="14.4" hidden="1" customHeight="1">
      <c r="A47" s="8"/>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ht="14.4" hidden="1" customHeight="1">
      <c r="A48" s="8"/>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ht="14.4" hidden="1" customHeight="1">
      <c r="A49" s="8"/>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ht="14.4" hidden="1" customHeight="1">
      <c r="A50" s="8"/>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ht="14.4" hidden="1" customHeight="1">
      <c r="A51" s="8"/>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ht="14.4" hidden="1" customHeight="1">
      <c r="A52" s="8"/>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ht="14.4" hidden="1" customHeight="1">
      <c r="A53" s="8"/>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ht="14.4" hidden="1" customHeight="1">
      <c r="A54" s="8"/>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ht="14.4" hidden="1" customHeight="1">
      <c r="A55" s="8"/>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ht="14.4" hidden="1" customHeight="1">
      <c r="A56" s="8"/>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ht="14.4" hidden="1" customHeight="1">
      <c r="A57" s="8"/>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ht="14.4" hidden="1" customHeight="1">
      <c r="A58" s="8"/>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ht="14.4" hidden="1" customHeight="1">
      <c r="A59" s="8"/>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ht="14.4" hidden="1" customHeight="1">
      <c r="A60" s="8"/>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ht="14.4" hidden="1" customHeight="1">
      <c r="A61" s="8"/>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ht="14.4" hidden="1" customHeight="1">
      <c r="A62" s="8"/>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ht="14.4" hidden="1" customHeight="1">
      <c r="A63" s="8"/>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ht="14.4" hidden="1" customHeight="1">
      <c r="A64" s="8"/>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ht="14.4" hidden="1" customHeight="1">
      <c r="A65" s="8"/>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ht="14.4" hidden="1" customHeight="1">
      <c r="A66" s="8"/>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ht="14.4" hidden="1" customHeight="1">
      <c r="A67" s="8"/>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ht="14.4" hidden="1" customHeight="1">
      <c r="A68" s="8"/>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ht="14.4" hidden="1" customHeight="1">
      <c r="A69" s="8"/>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ht="14.4" hidden="1" customHeight="1">
      <c r="A70" s="8"/>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ht="14.4" hidden="1" customHeight="1">
      <c r="A71" s="8"/>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ht="14.4" hidden="1" customHeight="1">
      <c r="A72" s="8"/>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ht="14.4" hidden="1" customHeight="1">
      <c r="A73" s="8"/>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ht="14.4" hidden="1" customHeight="1">
      <c r="A74" s="8"/>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ht="14.4" hidden="1" customHeight="1">
      <c r="A75" s="8"/>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ht="14.4" hidden="1" customHeight="1">
      <c r="A76" s="8"/>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ht="14.4" hidden="1" customHeight="1">
      <c r="A77" s="8"/>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ht="14.4" hidden="1" customHeight="1">
      <c r="A78" s="8"/>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ht="14.4" hidden="1" customHeight="1">
      <c r="A79" s="8"/>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ht="14.4" hidden="1" customHeight="1">
      <c r="A80" s="8"/>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ht="14.4" hidden="1" customHeight="1">
      <c r="A81" s="8"/>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ht="14.4" hidden="1" customHeight="1">
      <c r="A82" s="8"/>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ht="14.4" hidden="1" customHeight="1">
      <c r="A83" s="8"/>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ht="14.4" hidden="1" customHeight="1">
      <c r="A84" s="8"/>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ht="14.4" hidden="1" customHeight="1">
      <c r="A85" s="8"/>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ht="14.4" hidden="1" customHeight="1">
      <c r="A86" s="8"/>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ht="14.4" hidden="1" customHeight="1">
      <c r="A87" s="8"/>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ht="14.4" hidden="1" customHeight="1">
      <c r="A88" s="8"/>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ht="14.4" hidden="1" customHeight="1">
      <c r="A89" s="8"/>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ht="14.4" hidden="1" customHeight="1">
      <c r="A90" s="8"/>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ht="14.4" hidden="1" customHeight="1">
      <c r="A91" s="8"/>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ht="14.4" hidden="1" customHeight="1">
      <c r="A92" s="8"/>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ht="14.4" hidden="1" customHeight="1">
      <c r="A93" s="8"/>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ht="14.4" hidden="1" customHeight="1">
      <c r="A94" s="8"/>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ht="14.4" customHeight="1">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c r="AB95" s="20"/>
      <c r="AC95" s="20"/>
      <c r="AD95" s="20"/>
    </row>
    <row r="96" spans="1:30" ht="14.4" customHeight="1">
      <c r="A96" s="21"/>
      <c r="B96" s="21"/>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row>
  </sheetData>
  <mergeCells count="24">
    <mergeCell ref="J28:R28"/>
    <mergeCell ref="F11:J11"/>
    <mergeCell ref="B12:J12"/>
    <mergeCell ref="B14:B15"/>
    <mergeCell ref="D1:J5"/>
    <mergeCell ref="B17:H17"/>
    <mergeCell ref="B6:J8"/>
    <mergeCell ref="B9:J10"/>
    <mergeCell ref="B11:E11"/>
    <mergeCell ref="C14:J15"/>
    <mergeCell ref="B19:C20"/>
    <mergeCell ref="D19:H20"/>
    <mergeCell ref="B28:C28"/>
    <mergeCell ref="D28:H28"/>
    <mergeCell ref="B23:C24"/>
    <mergeCell ref="D23:H24"/>
    <mergeCell ref="B21:C22"/>
    <mergeCell ref="D21:H22"/>
    <mergeCell ref="B29:C29"/>
    <mergeCell ref="D29:H29"/>
    <mergeCell ref="B27:C27"/>
    <mergeCell ref="D27:H27"/>
    <mergeCell ref="D25:H25"/>
    <mergeCell ref="D26:H26"/>
  </mergeCells>
  <pageMargins left="0.7" right="0.7" top="0.75" bottom="0.75" header="0.3" footer="0.3"/>
  <pageSetup scale="50" orientation="portrait" r:id="rId1"/>
  <headerFooter>
    <oddFooter>&amp;C&amp;"Helvetica Neue,Regular"&amp;12&amp;K000000&amp;P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40"/>
  <sheetViews>
    <sheetView showGridLines="0" zoomScaleNormal="100" workbookViewId="0"/>
  </sheetViews>
  <sheetFormatPr defaultColWidth="8.88671875" defaultRowHeight="0" customHeight="1" zeroHeight="1"/>
  <cols>
    <col min="1" max="1" width="4.44140625" style="5" customWidth="1"/>
    <col min="2" max="3" width="39.33203125" style="5" customWidth="1"/>
    <col min="4" max="4" width="70.88671875" style="5" customWidth="1"/>
    <col min="5" max="5" width="6" style="5" customWidth="1"/>
    <col min="6" max="6" width="13.6640625" style="5" customWidth="1"/>
    <col min="7" max="12" width="8.88671875" style="5" customWidth="1"/>
    <col min="13" max="16384" width="8.88671875" style="5"/>
  </cols>
  <sheetData>
    <row r="1" spans="1:11" ht="15" customHeight="1">
      <c r="A1" s="6"/>
      <c r="B1" s="22"/>
      <c r="C1" s="22"/>
      <c r="D1" s="22"/>
      <c r="E1" s="7"/>
      <c r="F1" s="7"/>
      <c r="G1" s="7"/>
      <c r="H1" s="7"/>
      <c r="I1" s="7"/>
      <c r="J1" s="7"/>
      <c r="K1" s="23"/>
    </row>
    <row r="2" spans="1:11" ht="32.4" customHeight="1">
      <c r="A2" s="13"/>
      <c r="B2" s="698" t="s">
        <v>23</v>
      </c>
      <c r="C2" s="699"/>
      <c r="D2" s="24" t="s">
        <v>24</v>
      </c>
      <c r="E2" s="25"/>
      <c r="F2" s="9"/>
      <c r="G2" s="9"/>
      <c r="H2" s="9"/>
      <c r="I2" s="9"/>
      <c r="J2" s="9"/>
      <c r="K2" s="26"/>
    </row>
    <row r="3" spans="1:11" ht="42" customHeight="1">
      <c r="A3" s="13"/>
      <c r="B3" s="692" t="s">
        <v>25</v>
      </c>
      <c r="C3" s="693"/>
      <c r="D3" s="27" t="s">
        <v>26</v>
      </c>
      <c r="E3" s="14"/>
      <c r="F3" s="9"/>
      <c r="G3" s="9"/>
      <c r="H3" s="9"/>
      <c r="I3" s="9"/>
      <c r="J3" s="9"/>
      <c r="K3" s="26"/>
    </row>
    <row r="4" spans="1:11" ht="42" customHeight="1">
      <c r="A4" s="13"/>
      <c r="B4" s="690" t="s">
        <v>27</v>
      </c>
      <c r="C4" s="691"/>
      <c r="D4" s="28" t="s">
        <v>28</v>
      </c>
      <c r="E4" s="14"/>
      <c r="F4" s="9"/>
      <c r="G4" s="9"/>
      <c r="H4" s="9"/>
      <c r="I4" s="9"/>
      <c r="J4" s="9"/>
      <c r="K4" s="26"/>
    </row>
    <row r="5" spans="1:11" ht="42" customHeight="1">
      <c r="A5" s="13"/>
      <c r="B5" s="690" t="s">
        <v>29</v>
      </c>
      <c r="C5" s="691"/>
      <c r="D5" s="28" t="s">
        <v>30</v>
      </c>
      <c r="E5" s="14"/>
      <c r="F5" s="9"/>
      <c r="G5" s="9"/>
      <c r="H5" s="9"/>
      <c r="I5" s="9"/>
      <c r="J5" s="9"/>
      <c r="K5" s="26"/>
    </row>
    <row r="6" spans="1:11" ht="42" customHeight="1">
      <c r="A6" s="13"/>
      <c r="B6" s="690" t="s">
        <v>31</v>
      </c>
      <c r="C6" s="691"/>
      <c r="D6" s="28" t="s">
        <v>32</v>
      </c>
      <c r="E6" s="14"/>
      <c r="F6" s="9"/>
      <c r="G6" s="9"/>
      <c r="H6" s="9"/>
      <c r="I6" s="9"/>
      <c r="J6" s="9"/>
      <c r="K6" s="26"/>
    </row>
    <row r="7" spans="1:11" ht="42" customHeight="1">
      <c r="A7" s="13"/>
      <c r="B7" s="690" t="s">
        <v>33</v>
      </c>
      <c r="C7" s="691"/>
      <c r="D7" s="28" t="s">
        <v>34</v>
      </c>
      <c r="E7" s="14"/>
      <c r="F7" s="9"/>
      <c r="G7" s="9"/>
      <c r="H7" s="9"/>
      <c r="I7" s="9"/>
      <c r="J7" s="9"/>
      <c r="K7" s="26"/>
    </row>
    <row r="8" spans="1:11" ht="42" customHeight="1">
      <c r="A8" s="13"/>
      <c r="B8" s="690" t="s">
        <v>35</v>
      </c>
      <c r="C8" s="691"/>
      <c r="D8" s="28" t="s">
        <v>36</v>
      </c>
      <c r="E8" s="14"/>
      <c r="F8" s="9"/>
      <c r="G8" s="9"/>
      <c r="H8" s="9"/>
      <c r="I8" s="9"/>
      <c r="J8" s="9"/>
      <c r="K8" s="26"/>
    </row>
    <row r="9" spans="1:11" ht="42" customHeight="1">
      <c r="A9" s="13"/>
      <c r="B9" s="690" t="s">
        <v>37</v>
      </c>
      <c r="C9" s="691"/>
      <c r="D9" s="29">
        <v>45999</v>
      </c>
      <c r="E9" s="14"/>
      <c r="F9" s="9"/>
      <c r="G9" s="9"/>
      <c r="H9" s="9"/>
      <c r="I9" s="9"/>
      <c r="J9" s="9"/>
      <c r="K9" s="26"/>
    </row>
    <row r="10" spans="1:11" ht="42" customHeight="1">
      <c r="A10" s="13"/>
      <c r="B10" s="690" t="s">
        <v>38</v>
      </c>
      <c r="C10" s="691"/>
      <c r="D10" s="30"/>
      <c r="E10" s="14"/>
      <c r="F10" s="9"/>
      <c r="G10" s="9"/>
      <c r="H10" s="9"/>
      <c r="I10" s="9"/>
      <c r="J10" s="9"/>
      <c r="K10" s="26"/>
    </row>
    <row r="11" spans="1:11" ht="42" customHeight="1">
      <c r="A11" s="13"/>
      <c r="B11" s="694" t="s">
        <v>39</v>
      </c>
      <c r="C11" s="695"/>
      <c r="D11" s="31"/>
      <c r="E11" s="14"/>
      <c r="F11" s="9"/>
      <c r="G11" s="9"/>
      <c r="H11" s="9"/>
      <c r="I11" s="9"/>
      <c r="J11" s="9"/>
      <c r="K11" s="26"/>
    </row>
    <row r="12" spans="1:11" ht="42" customHeight="1">
      <c r="A12" s="8"/>
      <c r="B12" s="32" t="s">
        <v>40</v>
      </c>
      <c r="C12" s="33"/>
      <c r="D12" s="34"/>
      <c r="E12" s="9"/>
      <c r="F12" s="9"/>
      <c r="G12" s="9"/>
      <c r="H12" s="9"/>
      <c r="I12" s="9"/>
      <c r="J12" s="9"/>
      <c r="K12" s="26"/>
    </row>
    <row r="13" spans="1:11" ht="42" customHeight="1">
      <c r="A13" s="13"/>
      <c r="B13" s="685" t="s">
        <v>41</v>
      </c>
      <c r="C13" s="35" t="s">
        <v>42</v>
      </c>
      <c r="D13" s="36">
        <v>10</v>
      </c>
      <c r="E13" s="688" t="str" cm="1">
        <f t="array" ref="E13">IF(D13&lt;10,"Caution - % target reduced below default ▲",IF(D13&gt;10,"Caution -Target increased above default ⚠",""))</f>
        <v/>
      </c>
      <c r="F13" s="689"/>
      <c r="G13" s="689"/>
      <c r="H13" s="689"/>
      <c r="I13" s="689"/>
      <c r="J13" s="39"/>
      <c r="K13" s="26"/>
    </row>
    <row r="14" spans="1:11" ht="42" customHeight="1">
      <c r="A14" s="13"/>
      <c r="B14" s="686"/>
      <c r="C14" s="40" t="s">
        <v>43</v>
      </c>
      <c r="D14" s="41">
        <v>10</v>
      </c>
      <c r="E14" s="688" t="str" cm="1">
        <f t="array" ref="E14">IF(D14&lt;10,"Caution - % target reduced below default ▲",IF(D14&gt;10,"Caution -Target increased above default ⚠",""))</f>
        <v/>
      </c>
      <c r="F14" s="689"/>
      <c r="G14" s="689"/>
      <c r="H14" s="689"/>
      <c r="I14" s="689"/>
      <c r="J14" s="9"/>
      <c r="K14" s="26"/>
    </row>
    <row r="15" spans="1:11" ht="42" customHeight="1">
      <c r="A15" s="13"/>
      <c r="B15" s="687"/>
      <c r="C15" s="42" t="s">
        <v>44</v>
      </c>
      <c r="D15" s="43">
        <v>10</v>
      </c>
      <c r="E15" s="688" t="str" cm="1">
        <f t="array" ref="E15">IF(D15&lt;10,"Caution - % target reduced below default ▲",IF(D15&gt;10,"Caution -Target increased above default ⚠",""))</f>
        <v/>
      </c>
      <c r="F15" s="689"/>
      <c r="G15" s="689"/>
      <c r="H15" s="689"/>
      <c r="I15" s="689"/>
      <c r="J15" s="9"/>
      <c r="K15" s="26"/>
    </row>
    <row r="16" spans="1:11" ht="36.6" customHeight="1">
      <c r="A16" s="8"/>
      <c r="B16" s="44"/>
      <c r="C16" s="44"/>
      <c r="D16" s="45"/>
      <c r="E16" s="9"/>
      <c r="F16" s="9"/>
      <c r="G16" s="9"/>
      <c r="H16" s="9"/>
      <c r="I16" s="9"/>
      <c r="J16" s="9"/>
      <c r="K16" s="26"/>
    </row>
    <row r="17" spans="1:11" ht="40.950000000000003" customHeight="1">
      <c r="A17" s="13"/>
      <c r="B17" s="685" t="s">
        <v>45</v>
      </c>
      <c r="C17" s="35" t="s">
        <v>46</v>
      </c>
      <c r="D17" s="36">
        <v>0</v>
      </c>
      <c r="E17" s="683" t="str" cm="1">
        <f t="array" ref="E17">IF(D17=0,"","Unit increase Targets must be agreed with LPA ⚠")</f>
        <v/>
      </c>
      <c r="F17" s="684"/>
      <c r="G17" s="684"/>
      <c r="H17" s="684"/>
      <c r="I17" s="684"/>
      <c r="J17" s="9"/>
      <c r="K17" s="26"/>
    </row>
    <row r="18" spans="1:11" ht="40.950000000000003" customHeight="1">
      <c r="A18" s="13"/>
      <c r="B18" s="686"/>
      <c r="C18" s="40" t="s">
        <v>47</v>
      </c>
      <c r="D18" s="41">
        <v>0</v>
      </c>
      <c r="E18" s="683" t="str" cm="1">
        <f t="array" ref="E18">IF(D18=0,"","Unit increase Targets must be agreed with LPA ⚠")</f>
        <v/>
      </c>
      <c r="F18" s="684"/>
      <c r="G18" s="684"/>
      <c r="H18" s="684"/>
      <c r="I18" s="684"/>
      <c r="J18" s="9"/>
      <c r="K18" s="26"/>
    </row>
    <row r="19" spans="1:11" ht="40.950000000000003" customHeight="1">
      <c r="A19" s="13"/>
      <c r="B19" s="687"/>
      <c r="C19" s="42" t="s">
        <v>48</v>
      </c>
      <c r="D19" s="43">
        <v>0</v>
      </c>
      <c r="E19" s="683" t="str" cm="1">
        <f t="array" ref="E19">IF(D19=0,"","Unit increase Targets must be agreed with LPA ⚠")</f>
        <v/>
      </c>
      <c r="F19" s="684"/>
      <c r="G19" s="684"/>
      <c r="H19" s="684"/>
      <c r="I19" s="684"/>
      <c r="J19" s="9"/>
      <c r="K19" s="26"/>
    </row>
    <row r="20" spans="1:11" ht="23.4" customHeight="1">
      <c r="A20" s="8"/>
      <c r="B20" s="19"/>
      <c r="C20" s="19"/>
      <c r="D20" s="19"/>
      <c r="E20" s="38"/>
      <c r="F20" s="38"/>
      <c r="G20" s="38"/>
      <c r="H20" s="38"/>
      <c r="I20" s="38"/>
      <c r="J20" s="9"/>
      <c r="K20" s="26"/>
    </row>
    <row r="21" spans="1:11" ht="34.200000000000003" customHeight="1">
      <c r="A21" s="8"/>
      <c r="B21" s="696" t="s">
        <v>49</v>
      </c>
      <c r="C21" s="697"/>
      <c r="D21" s="697"/>
      <c r="E21" s="38"/>
      <c r="F21" s="38"/>
      <c r="G21" s="38"/>
      <c r="H21" s="38"/>
      <c r="I21" s="38"/>
      <c r="J21" s="9"/>
      <c r="K21" s="26"/>
    </row>
    <row r="22" spans="1:11" ht="40.950000000000003" customHeight="1">
      <c r="A22" s="13"/>
      <c r="B22" s="692" t="s">
        <v>50</v>
      </c>
      <c r="C22" s="693"/>
      <c r="D22" s="47"/>
      <c r="E22" s="37"/>
      <c r="F22" s="38"/>
      <c r="G22" s="38"/>
      <c r="H22" s="38"/>
      <c r="I22" s="38"/>
      <c r="J22" s="9"/>
      <c r="K22" s="26"/>
    </row>
    <row r="23" spans="1:11" ht="40.950000000000003" customHeight="1">
      <c r="A23" s="13"/>
      <c r="B23" s="694" t="s">
        <v>51</v>
      </c>
      <c r="C23" s="695"/>
      <c r="D23" s="48"/>
      <c r="E23" s="37"/>
      <c r="F23" s="38"/>
      <c r="G23" s="38"/>
      <c r="H23" s="38"/>
      <c r="I23" s="38"/>
      <c r="J23" s="9"/>
      <c r="K23" s="26"/>
    </row>
    <row r="24" spans="1:11" ht="40.950000000000003" customHeight="1">
      <c r="A24" s="8"/>
      <c r="B24" s="19"/>
      <c r="C24" s="19"/>
      <c r="D24" s="19"/>
      <c r="E24" s="9"/>
      <c r="F24" s="46"/>
      <c r="G24" s="46"/>
      <c r="H24" s="46"/>
      <c r="I24" s="46"/>
      <c r="J24" s="9"/>
      <c r="K24" s="26"/>
    </row>
    <row r="25" spans="1:11" ht="40.950000000000003" hidden="1" customHeight="1">
      <c r="A25" s="8"/>
      <c r="B25" s="9"/>
      <c r="C25" s="9"/>
      <c r="D25" s="9"/>
      <c r="E25" s="9"/>
      <c r="F25" s="46"/>
      <c r="G25" s="46"/>
      <c r="H25" s="46"/>
      <c r="I25" s="46"/>
      <c r="J25" s="9"/>
      <c r="K25" s="26"/>
    </row>
    <row r="26" spans="1:11" ht="40.950000000000003" hidden="1" customHeight="1">
      <c r="A26" s="8"/>
      <c r="B26" s="9"/>
      <c r="C26" s="9"/>
      <c r="D26" s="9"/>
      <c r="E26" s="9"/>
      <c r="F26" s="46"/>
      <c r="G26" s="46"/>
      <c r="H26" s="46"/>
      <c r="I26" s="46"/>
      <c r="J26" s="9"/>
      <c r="K26" s="26"/>
    </row>
    <row r="27" spans="1:11" ht="40.950000000000003" hidden="1" customHeight="1">
      <c r="A27" s="8"/>
      <c r="B27" s="9"/>
      <c r="C27" s="9"/>
      <c r="D27" s="9"/>
      <c r="E27" s="9"/>
      <c r="F27" s="46"/>
      <c r="G27" s="46"/>
      <c r="H27" s="46"/>
      <c r="I27" s="46"/>
      <c r="J27" s="9"/>
      <c r="K27" s="26"/>
    </row>
    <row r="28" spans="1:11" ht="36.6" hidden="1" customHeight="1">
      <c r="A28" s="8"/>
      <c r="B28" s="9"/>
      <c r="C28" s="9"/>
      <c r="D28" s="9"/>
      <c r="E28" s="9"/>
      <c r="F28" s="9"/>
      <c r="G28" s="9"/>
      <c r="H28" s="9"/>
      <c r="I28" s="9"/>
      <c r="J28" s="9"/>
      <c r="K28" s="26"/>
    </row>
    <row r="29" spans="1:11" ht="14.4" hidden="1" customHeight="1">
      <c r="A29" s="8"/>
      <c r="B29" s="9"/>
      <c r="C29" s="9"/>
      <c r="D29" s="9"/>
      <c r="E29" s="9"/>
      <c r="F29" s="9"/>
      <c r="G29" s="9"/>
      <c r="H29" s="9"/>
      <c r="I29" s="9"/>
      <c r="J29" s="9"/>
      <c r="K29" s="26"/>
    </row>
    <row r="30" spans="1:11" ht="14.4" hidden="1" customHeight="1">
      <c r="A30" s="8"/>
      <c r="B30" s="9"/>
      <c r="C30" s="9"/>
      <c r="D30" s="9"/>
      <c r="E30" s="9"/>
      <c r="F30" s="9"/>
      <c r="G30" s="9"/>
      <c r="H30" s="9"/>
      <c r="I30" s="9"/>
      <c r="J30" s="9"/>
      <c r="K30" s="26"/>
    </row>
    <row r="31" spans="1:11" ht="14.4" hidden="1" customHeight="1">
      <c r="A31" s="8"/>
      <c r="B31" s="9"/>
      <c r="C31" s="9"/>
      <c r="D31" s="9"/>
      <c r="E31" s="9"/>
      <c r="F31" s="9"/>
      <c r="G31" s="9"/>
      <c r="H31" s="9"/>
      <c r="I31" s="9"/>
      <c r="J31" s="9"/>
      <c r="K31" s="26"/>
    </row>
    <row r="32" spans="1:11" ht="14.4" hidden="1" customHeight="1">
      <c r="A32" s="8"/>
      <c r="B32" s="9"/>
      <c r="C32" s="9"/>
      <c r="D32" s="9"/>
      <c r="E32" s="9"/>
      <c r="F32" s="9"/>
      <c r="G32" s="9"/>
      <c r="H32" s="9"/>
      <c r="I32" s="9"/>
      <c r="J32" s="9"/>
      <c r="K32" s="26"/>
    </row>
    <row r="33" spans="1:11" ht="15" hidden="1" customHeight="1">
      <c r="A33" s="8"/>
      <c r="B33" s="9"/>
      <c r="C33" s="9"/>
      <c r="D33" s="9"/>
      <c r="E33" s="9"/>
      <c r="F33" s="9"/>
      <c r="G33" s="9"/>
      <c r="H33" s="9"/>
      <c r="I33" s="9"/>
      <c r="J33" s="9"/>
      <c r="K33" s="26"/>
    </row>
    <row r="34" spans="1:11" ht="14.4" hidden="1" customHeight="1">
      <c r="A34" s="8"/>
      <c r="B34" s="9"/>
      <c r="C34" s="9"/>
      <c r="D34" s="9"/>
      <c r="E34" s="9"/>
      <c r="F34" s="9"/>
      <c r="G34" s="9"/>
      <c r="H34" s="9"/>
      <c r="I34" s="9"/>
      <c r="J34" s="9"/>
      <c r="K34" s="26"/>
    </row>
    <row r="35" spans="1:11" ht="14.4" hidden="1" customHeight="1">
      <c r="A35" s="8"/>
      <c r="B35" s="9"/>
      <c r="C35" s="9"/>
      <c r="D35" s="9"/>
      <c r="E35" s="9"/>
      <c r="F35" s="9"/>
      <c r="G35" s="9"/>
      <c r="H35" s="9"/>
      <c r="I35" s="9"/>
      <c r="J35" s="9"/>
      <c r="K35" s="26"/>
    </row>
    <row r="36" spans="1:11" ht="14.4" hidden="1" customHeight="1">
      <c r="A36" s="8"/>
      <c r="B36" s="9"/>
      <c r="C36" s="9"/>
      <c r="D36" s="9"/>
      <c r="E36" s="9"/>
      <c r="F36" s="9"/>
      <c r="G36" s="9"/>
      <c r="H36" s="9"/>
      <c r="I36" s="9"/>
      <c r="J36" s="9"/>
      <c r="K36" s="26"/>
    </row>
    <row r="37" spans="1:11" ht="14.4" hidden="1" customHeight="1">
      <c r="A37" s="8"/>
      <c r="B37" s="9"/>
      <c r="C37" s="9"/>
      <c r="D37" s="9"/>
      <c r="E37" s="9"/>
      <c r="F37" s="9"/>
      <c r="G37" s="9"/>
      <c r="H37" s="9"/>
      <c r="I37" s="9"/>
      <c r="J37" s="9"/>
      <c r="K37" s="26"/>
    </row>
    <row r="38" spans="1:11" ht="14.4" hidden="1" customHeight="1">
      <c r="A38" s="49"/>
      <c r="B38" s="49"/>
      <c r="C38" s="49"/>
      <c r="D38" s="49"/>
      <c r="E38" s="49"/>
      <c r="F38" s="49"/>
      <c r="G38" s="49"/>
      <c r="H38" s="49"/>
      <c r="I38" s="49"/>
      <c r="J38" s="49"/>
      <c r="K38" s="49"/>
    </row>
    <row r="39" spans="1:11" ht="14.4" hidden="1" customHeight="1">
      <c r="A39" s="49"/>
      <c r="B39" s="49"/>
      <c r="C39" s="49"/>
      <c r="D39" s="49"/>
      <c r="E39" s="49"/>
      <c r="F39" s="49"/>
      <c r="G39" s="49"/>
      <c r="H39" s="49"/>
      <c r="I39" s="49"/>
      <c r="J39" s="49"/>
      <c r="K39" s="49"/>
    </row>
    <row r="40" spans="1:11" ht="13.5" customHeight="1">
      <c r="A40" s="20"/>
      <c r="B40" s="20"/>
      <c r="C40" s="20"/>
      <c r="D40" s="20"/>
      <c r="E40" s="20"/>
      <c r="F40" s="20"/>
      <c r="G40" s="20"/>
      <c r="H40" s="20"/>
      <c r="I40" s="20"/>
      <c r="J40" s="20"/>
      <c r="K40" s="20"/>
    </row>
  </sheetData>
  <mergeCells count="21">
    <mergeCell ref="B7:C7"/>
    <mergeCell ref="B2:C2"/>
    <mergeCell ref="B3:C3"/>
    <mergeCell ref="B4:C4"/>
    <mergeCell ref="B5:C5"/>
    <mergeCell ref="B6:C6"/>
    <mergeCell ref="B8:C8"/>
    <mergeCell ref="B9:C9"/>
    <mergeCell ref="B10:C10"/>
    <mergeCell ref="B22:C22"/>
    <mergeCell ref="B23:C23"/>
    <mergeCell ref="B11:C11"/>
    <mergeCell ref="B21:D21"/>
    <mergeCell ref="B17:B19"/>
    <mergeCell ref="E17:I17"/>
    <mergeCell ref="E18:I18"/>
    <mergeCell ref="E19:I19"/>
    <mergeCell ref="B13:B15"/>
    <mergeCell ref="E13:I13"/>
    <mergeCell ref="E14:I14"/>
    <mergeCell ref="E15:I15"/>
  </mergeCells>
  <conditionalFormatting sqref="D13:D15">
    <cfRule type="cellIs" dxfId="199" priority="1" stopIfTrue="1" operator="lessThan">
      <formula>10</formula>
    </cfRule>
  </conditionalFormatting>
  <conditionalFormatting sqref="D17:D19">
    <cfRule type="cellIs" dxfId="198" priority="2" stopIfTrue="1" operator="lessThan">
      <formula>0</formula>
    </cfRule>
  </conditionalFormatting>
  <conditionalFormatting sqref="E17:I19 F24:I27">
    <cfRule type="containsText" dxfId="197" priority="3" stopIfTrue="1" operator="containsText" text="LPA">
      <formula>NOT(ISERROR(FIND(UPPER("LPA"),UPPER(E17))))</formula>
      <formula>"LPA"</formula>
    </cfRule>
    <cfRule type="containsText" dxfId="196" priority="3" stopIfTrue="1" operator="containsText" text="Caution - % changed from default">
      <formula>NOT(ISERROR(FIND(UPPER("Caution - % changed from default"),UPPER(E17))))</formula>
      <formula>"Caution - % changed from default"</formula>
    </cfRule>
  </conditionalFormatting>
  <dataValidations count="1">
    <dataValidation type="list" allowBlank="1" showInputMessage="1" showErrorMessage="1" sqref="D6" xr:uid="{00000000-0002-0000-0200-000000000000}">
      <formula1>"Householder planning consent,Full planning consent,Hybrid planning consent,Outline planning consent,Reserved Matters,Application for non-material amendments"</formula1>
    </dataValidation>
  </dataValidations>
  <pageMargins left="0.7" right="0.7" top="0.75" bottom="0.75" header="0.3" footer="0.3"/>
  <pageSetup scale="41" orientation="portrait" r:id="rId1"/>
  <headerFooter>
    <oddFooter>&amp;C&amp;"Helvetica Neue,Regular"&amp;12&amp;K000000&amp;P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1"/>
  <sheetViews>
    <sheetView showGridLines="0" zoomScaleNormal="100" workbookViewId="0"/>
  </sheetViews>
  <sheetFormatPr defaultColWidth="8.88671875" defaultRowHeight="14.4" customHeight="1"/>
  <cols>
    <col min="1" max="1" width="4.44140625" style="5" customWidth="1"/>
    <col min="2" max="2" width="63.33203125" style="5" customWidth="1"/>
    <col min="3" max="3" width="48.88671875" style="5" customWidth="1"/>
    <col min="4" max="4" width="46.88671875" style="5" customWidth="1"/>
    <col min="5" max="8" width="8.88671875" style="5" customWidth="1"/>
    <col min="9" max="14" width="8.77734375" style="5" hidden="1" customWidth="1"/>
    <col min="15" max="15" width="8.88671875" style="5" customWidth="1"/>
    <col min="16" max="16384" width="8.88671875" style="5"/>
  </cols>
  <sheetData>
    <row r="1" spans="1:14" ht="15" customHeight="1">
      <c r="A1" s="6"/>
      <c r="B1" s="22"/>
      <c r="C1" s="22"/>
      <c r="D1" s="22"/>
      <c r="E1" s="7"/>
      <c r="F1" s="7"/>
      <c r="G1" s="7"/>
      <c r="H1" s="7"/>
      <c r="I1" s="7"/>
      <c r="J1" s="7"/>
      <c r="K1" s="7"/>
      <c r="L1" s="7"/>
      <c r="M1" s="7"/>
      <c r="N1" s="7"/>
    </row>
    <row r="2" spans="1:14" ht="24" customHeight="1">
      <c r="A2" s="50"/>
      <c r="B2" s="51" t="s">
        <v>53</v>
      </c>
      <c r="C2" s="704" t="str" cm="1">
        <f t="array" ref="C2">IF('2. Site Details'!D4="","Enter site name on 2. Site Details",'2. Site Details'!D4)</f>
        <v>Hull End Farm</v>
      </c>
      <c r="D2" s="705"/>
      <c r="E2" s="14"/>
      <c r="F2" s="9"/>
      <c r="G2" s="9"/>
      <c r="H2" s="9"/>
      <c r="I2" s="9"/>
      <c r="J2" s="9"/>
      <c r="K2" s="9"/>
      <c r="L2" s="9"/>
      <c r="M2" s="9"/>
      <c r="N2" s="9"/>
    </row>
    <row r="3" spans="1:14" ht="24" customHeight="1">
      <c r="A3" s="50"/>
      <c r="B3" s="52" t="s">
        <v>23</v>
      </c>
      <c r="C3" s="702" t="s">
        <v>54</v>
      </c>
      <c r="D3" s="703"/>
      <c r="E3" s="14"/>
      <c r="F3" s="9"/>
      <c r="G3" s="9"/>
      <c r="H3" s="9"/>
      <c r="I3" s="9"/>
      <c r="J3" s="9"/>
      <c r="K3" s="9"/>
      <c r="L3" s="9"/>
      <c r="M3" s="9"/>
      <c r="N3" s="9"/>
    </row>
    <row r="4" spans="1:14" ht="14.4" customHeight="1">
      <c r="A4" s="53"/>
      <c r="B4" s="54"/>
      <c r="C4" s="54"/>
      <c r="D4" s="54"/>
      <c r="E4" s="9"/>
      <c r="F4" s="9"/>
      <c r="G4" s="9"/>
      <c r="H4" s="9"/>
      <c r="I4" s="9"/>
      <c r="J4" s="9"/>
      <c r="K4" s="9"/>
      <c r="L4" s="9"/>
      <c r="M4" s="9"/>
      <c r="N4" s="9"/>
    </row>
    <row r="5" spans="1:14" ht="36" customHeight="1">
      <c r="A5" s="55"/>
      <c r="B5" s="56" t="s">
        <v>55</v>
      </c>
      <c r="C5" s="57"/>
      <c r="D5" s="57"/>
      <c r="E5" s="9"/>
      <c r="F5" s="9"/>
      <c r="G5" s="9"/>
      <c r="H5" s="9"/>
      <c r="I5" s="9"/>
      <c r="J5" s="9"/>
      <c r="K5" s="9"/>
      <c r="L5" s="9"/>
      <c r="M5" s="9"/>
      <c r="N5" s="9"/>
    </row>
    <row r="6" spans="1:14" ht="42" customHeight="1">
      <c r="A6" s="13"/>
      <c r="B6" s="58" t="s">
        <v>56</v>
      </c>
      <c r="C6" s="59" t="s">
        <v>57</v>
      </c>
      <c r="D6" s="60" t="str" cm="1">
        <f t="array" ref="D6">IF(AND(C6="Residential",C9="Unknown number"),"Site area must be less than 5,000 m2",IF(C6="","","Site area must be less than 10,000 m2"))</f>
        <v>Site area must be less than 10,000 m2</v>
      </c>
      <c r="E6" s="700" t="str" cm="1">
        <f t="array" ref="E6">IF(AND(C9="Unknown number",C6="Residential"),"Site area limited by unknown number of dwellings ⚠","")</f>
        <v/>
      </c>
      <c r="F6" s="701"/>
      <c r="G6" s="701"/>
      <c r="H6" s="701"/>
      <c r="I6" s="9"/>
      <c r="J6" s="9"/>
      <c r="K6" s="9"/>
      <c r="L6" s="9"/>
      <c r="M6" s="9"/>
      <c r="N6" s="9"/>
    </row>
    <row r="7" spans="1:14" ht="42" customHeight="1">
      <c r="A7" s="13"/>
      <c r="B7" s="61" t="s">
        <v>58</v>
      </c>
      <c r="C7" s="62">
        <v>899</v>
      </c>
      <c r="D7" s="63" t="str" cm="1">
        <f t="array" ref="D7">IF(AND(D6="Site area must be less than 10,000 m2",C7&gt;=10000),"ERROR- Site too large for metric  - USE MAIN METRIC ▲",IF(AND(D6="Site area must be less than 5,000 m2",C7&gt;=5000),"ERROR- Site too large for metric  - USE MAIN METRIC ▲",""))</f>
        <v/>
      </c>
      <c r="E7" s="14"/>
      <c r="F7" s="9"/>
      <c r="G7" s="9"/>
      <c r="H7" s="9"/>
      <c r="I7" s="9"/>
      <c r="J7" s="9"/>
      <c r="K7" s="9"/>
      <c r="L7" s="9"/>
      <c r="M7" s="9"/>
      <c r="N7" s="9"/>
    </row>
    <row r="8" spans="1:14" ht="42" customHeight="1">
      <c r="A8" s="13"/>
      <c r="B8" s="64" t="str" cm="1">
        <f t="array" ref="B8">IF(OR(C6="Residential",C6="Other"),"N/A",IF(C6="","","16. Building footprint (m2) of commercial buildings proposed within the development site (or zero if none)"))</f>
        <v>N/A</v>
      </c>
      <c r="C8" s="65"/>
      <c r="D8" s="66" t="str" cm="1">
        <f t="array" ref="D8">IF(AND(B8="n/a",C8&lt;&gt;""),"ERROR- Not required",IF(AND(C8&lt;&gt;"",C8&gt;=1000),"ERROR- Footprint too large for metric  - USE MAIN METRIC",IF(AND(C8&lt;&gt;"",C8&gt;C7),"ERROR - Footprint larger than development area","")))</f>
        <v/>
      </c>
      <c r="E8" s="14"/>
      <c r="F8" s="9"/>
      <c r="G8" s="9"/>
      <c r="H8" s="9"/>
      <c r="I8" s="9"/>
      <c r="J8" s="9"/>
      <c r="K8" s="9"/>
      <c r="L8" s="9"/>
      <c r="M8" s="9"/>
      <c r="N8" s="9"/>
    </row>
    <row r="9" spans="1:14" ht="42" customHeight="1">
      <c r="A9" s="13"/>
      <c r="B9" s="67" t="str" cm="1">
        <f t="array" ref="B9">IF(OR(C6="Commercial",C6="Other"),"N/A",IF(C6="","","17. Number of dwellings proposed within the development site"))</f>
        <v>17. Number of dwellings proposed within the development site</v>
      </c>
      <c r="C9" s="68" t="s">
        <v>60</v>
      </c>
      <c r="D9" s="69" t="str" cm="1">
        <f t="array" ref="D9">IF(AND(B9="n/a",C9&lt;&gt;""),"ERROR- Not required ▲",IF(OR(AND(C6="Residential",C9="Over 9 dwellings"),AND(C6="Mixed",C9="Over 9 dwellings")),"ERROR- Number of dwellings too large for metric  - USE MAIN METRIC ▲",IF(AND(B9="17. Number of dwellings proposed within the development site",C9=""),"ERROR - You must specify number of dwellings ▲","")))</f>
        <v/>
      </c>
      <c r="E9" s="14"/>
      <c r="F9" s="9"/>
      <c r="G9" s="9"/>
      <c r="H9" s="9"/>
      <c r="I9" s="9"/>
      <c r="J9" s="9"/>
      <c r="K9" s="9"/>
      <c r="L9" s="9"/>
      <c r="M9" s="9"/>
      <c r="N9" s="9"/>
    </row>
    <row r="10" spans="1:14" ht="36" customHeight="1">
      <c r="A10" s="8"/>
      <c r="B10" s="32" t="s">
        <v>61</v>
      </c>
      <c r="C10" s="70"/>
      <c r="D10" s="71"/>
      <c r="E10" s="9"/>
      <c r="F10" s="9"/>
      <c r="G10" s="9"/>
      <c r="H10" s="9"/>
      <c r="I10" s="9"/>
      <c r="J10" s="9"/>
      <c r="K10" s="9"/>
      <c r="L10" s="9"/>
      <c r="M10" s="9"/>
      <c r="N10" s="9"/>
    </row>
    <row r="11" spans="1:14" ht="42" customHeight="1">
      <c r="A11" s="13"/>
      <c r="B11" s="58" t="s">
        <v>62</v>
      </c>
      <c r="C11" s="59" t="s">
        <v>63</v>
      </c>
      <c r="D11" s="60" t="str" cm="1">
        <f t="array" ref="D11">IF(C11="On site","ERROR- Site too complex for metric - USE MAIN METRIC ▲",IF(C11="Within 500m of site boundary","Consider using main metric tool ⚠",""))</f>
        <v/>
      </c>
      <c r="E11" s="14"/>
      <c r="F11" s="9"/>
      <c r="G11" s="9"/>
      <c r="H11" s="9"/>
      <c r="I11" s="9"/>
      <c r="J11" s="9"/>
      <c r="K11" s="9"/>
      <c r="L11" s="9"/>
      <c r="M11" s="9"/>
      <c r="N11" s="9"/>
    </row>
    <row r="12" spans="1:14" ht="42" customHeight="1">
      <c r="A12" s="13"/>
      <c r="B12" s="61" t="s">
        <v>64</v>
      </c>
      <c r="C12" s="72" t="s">
        <v>63</v>
      </c>
      <c r="D12" s="73" t="str" cm="1">
        <f t="array" ref="D12">IF(C12="On site","ERROR- Site too complex for metric - USE MAIN METRIC ▲",IF(C12="Within 500m of site boundary","Consider using main metric tool ⚠",""))</f>
        <v/>
      </c>
      <c r="E12" s="14"/>
      <c r="F12" s="9"/>
      <c r="G12" s="9"/>
      <c r="H12" s="9"/>
      <c r="I12" s="9"/>
      <c r="J12" s="9"/>
      <c r="K12" s="9"/>
      <c r="L12" s="9"/>
      <c r="M12" s="9"/>
      <c r="N12" s="9"/>
    </row>
    <row r="13" spans="1:14" ht="79.2" customHeight="1">
      <c r="A13" s="13"/>
      <c r="B13" s="61" t="s">
        <v>65</v>
      </c>
      <c r="C13" s="706"/>
      <c r="D13" s="707"/>
      <c r="E13" s="14"/>
      <c r="F13" s="9"/>
      <c r="G13" s="9"/>
      <c r="H13" s="9"/>
      <c r="I13" s="9"/>
      <c r="J13" s="9"/>
      <c r="K13" s="9"/>
      <c r="L13" s="9"/>
      <c r="M13" s="9"/>
      <c r="N13" s="9"/>
    </row>
    <row r="14" spans="1:14" ht="79.2" customHeight="1">
      <c r="A14" s="13"/>
      <c r="B14" s="74" t="s">
        <v>66</v>
      </c>
      <c r="C14" s="708"/>
      <c r="D14" s="709"/>
      <c r="E14" s="14"/>
      <c r="F14" s="9"/>
      <c r="G14" s="9"/>
      <c r="H14" s="9"/>
      <c r="I14" s="9"/>
      <c r="J14" s="9"/>
      <c r="K14" s="9"/>
      <c r="L14" s="9"/>
      <c r="M14" s="9"/>
      <c r="N14" s="9"/>
    </row>
    <row r="15" spans="1:14" ht="36" customHeight="1">
      <c r="A15" s="8"/>
      <c r="B15" s="76" t="s">
        <v>67</v>
      </c>
      <c r="C15" s="77"/>
      <c r="D15" s="77"/>
      <c r="E15" s="9"/>
      <c r="F15" s="9"/>
      <c r="G15" s="9"/>
      <c r="H15" s="9"/>
      <c r="I15" s="9"/>
      <c r="J15" s="9"/>
      <c r="K15" s="9"/>
      <c r="L15" s="9"/>
      <c r="M15" s="9"/>
      <c r="N15" s="9"/>
    </row>
    <row r="16" spans="1:14" ht="42" customHeight="1">
      <c r="A16" s="13"/>
      <c r="B16" s="78" t="s">
        <v>68</v>
      </c>
      <c r="C16" s="79" t="s">
        <v>63</v>
      </c>
      <c r="D16" s="80" t="str" cm="1">
        <f t="array" ref="D16">IF(C16="Yes","ERROR- Site too complex for metric - USE MAIN METRIC ▲","")</f>
        <v/>
      </c>
      <c r="E16" s="14"/>
      <c r="F16" s="9"/>
      <c r="G16" s="9"/>
      <c r="H16" s="9"/>
      <c r="I16" s="9"/>
      <c r="J16" s="9"/>
      <c r="K16" s="9"/>
      <c r="L16" s="9"/>
      <c r="M16" s="9"/>
      <c r="N16" s="9"/>
    </row>
    <row r="17" spans="1:14" ht="42" hidden="1" customHeight="1">
      <c r="A17" s="8"/>
      <c r="B17" s="9"/>
      <c r="C17" s="9"/>
      <c r="D17" s="9"/>
      <c r="E17" s="9"/>
      <c r="F17" s="9"/>
      <c r="G17" s="9"/>
      <c r="H17" s="9"/>
      <c r="I17" s="9"/>
      <c r="J17" s="9"/>
      <c r="K17" s="9"/>
      <c r="L17" s="9"/>
      <c r="M17" s="9"/>
      <c r="N17" s="9"/>
    </row>
    <row r="18" spans="1:14" ht="42" customHeight="1">
      <c r="A18" s="8"/>
      <c r="B18" s="56" t="s">
        <v>69</v>
      </c>
      <c r="C18" s="12"/>
      <c r="D18" s="12"/>
      <c r="E18" s="9"/>
      <c r="F18" s="9"/>
      <c r="G18" s="9"/>
      <c r="H18" s="9"/>
      <c r="I18" s="9"/>
      <c r="J18" s="9"/>
      <c r="K18" s="9"/>
      <c r="L18" s="9"/>
      <c r="M18" s="9"/>
      <c r="N18" s="9"/>
    </row>
    <row r="19" spans="1:14" ht="36" customHeight="1">
      <c r="A19" s="13"/>
      <c r="B19" s="58" t="s">
        <v>70</v>
      </c>
      <c r="C19" s="59" t="s">
        <v>71</v>
      </c>
      <c r="D19" s="81" t="str" cm="1">
        <f t="array" ref="D19">IF(C19="Walkover completed by competent person","A competent person should be able to confidently identify the habitats onsite",IF(C19="No Walkover Undertaken","ERROR- Site walkover required",""))</f>
        <v>A competent person should be able to confidently identify the habitats onsite</v>
      </c>
      <c r="E19" s="14"/>
      <c r="F19" s="9"/>
      <c r="G19" s="9"/>
      <c r="H19" s="9"/>
      <c r="I19" s="9"/>
      <c r="J19" s="9"/>
      <c r="K19" s="9"/>
      <c r="L19" s="9"/>
      <c r="M19" s="9"/>
      <c r="N19" s="9"/>
    </row>
    <row r="20" spans="1:14" ht="79.2" customHeight="1">
      <c r="A20" s="13"/>
      <c r="B20" s="61" t="s">
        <v>72</v>
      </c>
      <c r="C20" s="82">
        <v>45881</v>
      </c>
      <c r="D20" s="83" t="s">
        <v>73</v>
      </c>
      <c r="E20" s="14"/>
      <c r="F20" s="9"/>
      <c r="G20" s="9"/>
      <c r="H20" s="9"/>
      <c r="I20" s="9"/>
      <c r="J20" s="9"/>
      <c r="K20" s="9"/>
      <c r="L20" s="9"/>
      <c r="M20" s="9"/>
      <c r="N20" s="9"/>
    </row>
    <row r="21" spans="1:14" ht="39.6" customHeight="1">
      <c r="A21" s="13"/>
      <c r="B21" s="74" t="s">
        <v>74</v>
      </c>
      <c r="C21" s="84" t="s">
        <v>75</v>
      </c>
      <c r="D21" s="75"/>
      <c r="E21" s="14"/>
      <c r="F21" s="9"/>
      <c r="G21" s="9"/>
      <c r="H21" s="9"/>
      <c r="I21" s="9"/>
      <c r="J21" s="9"/>
      <c r="K21" s="9"/>
      <c r="L21" s="9"/>
      <c r="M21" s="9"/>
      <c r="N21" s="9"/>
    </row>
    <row r="22" spans="1:14" ht="26.4" customHeight="1">
      <c r="A22" s="8"/>
      <c r="B22" s="32" t="s">
        <v>76</v>
      </c>
      <c r="C22" s="77"/>
      <c r="D22" s="77"/>
      <c r="E22" s="9"/>
      <c r="F22" s="9"/>
      <c r="G22" s="9"/>
      <c r="H22" s="9"/>
      <c r="I22" s="9"/>
      <c r="J22" s="9"/>
      <c r="K22" s="9"/>
      <c r="L22" s="9"/>
      <c r="M22" s="9"/>
      <c r="N22" s="9"/>
    </row>
    <row r="23" spans="1:14" ht="56.4" customHeight="1">
      <c r="A23" s="13"/>
      <c r="B23" s="85" t="s">
        <v>77</v>
      </c>
      <c r="C23" s="86"/>
      <c r="D23" s="87"/>
      <c r="E23" s="14"/>
      <c r="F23" s="9"/>
      <c r="G23" s="9"/>
      <c r="H23" s="9"/>
      <c r="I23" s="9"/>
      <c r="J23" s="9"/>
      <c r="K23" s="9"/>
      <c r="L23" s="9"/>
      <c r="M23" s="9"/>
      <c r="N23" s="9"/>
    </row>
    <row r="24" spans="1:14" ht="14.4" customHeight="1">
      <c r="A24" s="8"/>
      <c r="B24" s="19"/>
      <c r="C24" s="19"/>
      <c r="D24" s="19"/>
      <c r="E24" s="9"/>
      <c r="F24" s="9"/>
      <c r="G24" s="9"/>
      <c r="H24" s="9"/>
      <c r="I24" s="9"/>
      <c r="J24" s="9"/>
      <c r="K24" s="9"/>
      <c r="L24" s="9"/>
      <c r="M24" s="9"/>
      <c r="N24" s="9"/>
    </row>
    <row r="25" spans="1:14" ht="14.4" customHeight="1">
      <c r="A25" s="8"/>
      <c r="B25" s="9"/>
      <c r="C25" s="9"/>
      <c r="D25" s="9"/>
      <c r="E25" s="9"/>
      <c r="F25" s="9"/>
      <c r="G25" s="9"/>
      <c r="H25" s="9"/>
      <c r="I25" s="9"/>
      <c r="J25" s="9"/>
      <c r="K25" s="9"/>
      <c r="L25" s="9"/>
      <c r="M25" s="9"/>
      <c r="N25" s="9"/>
    </row>
    <row r="26" spans="1:14" ht="15" hidden="1" customHeight="1">
      <c r="A26" s="8"/>
      <c r="B26" s="9"/>
      <c r="C26" s="9"/>
      <c r="D26" s="9"/>
      <c r="E26" s="9"/>
      <c r="F26" s="9"/>
      <c r="G26" s="9"/>
      <c r="H26" s="9"/>
      <c r="I26" s="9"/>
      <c r="J26" s="9"/>
      <c r="K26" s="9"/>
      <c r="L26" s="9"/>
      <c r="M26" s="9"/>
      <c r="N26" s="9"/>
    </row>
    <row r="27" spans="1:14" ht="15" hidden="1" customHeight="1">
      <c r="A27" s="8"/>
      <c r="B27" s="9"/>
      <c r="C27" s="9"/>
      <c r="D27" s="9"/>
      <c r="E27" s="9"/>
      <c r="F27" s="9"/>
      <c r="G27" s="9"/>
      <c r="H27" s="9"/>
      <c r="I27" s="9"/>
      <c r="J27" s="9"/>
      <c r="K27" s="9"/>
      <c r="L27" s="9"/>
      <c r="M27" s="9"/>
      <c r="N27" s="9"/>
    </row>
    <row r="28" spans="1:14" ht="9" hidden="1" customHeight="1">
      <c r="A28" s="8"/>
      <c r="B28" s="9"/>
      <c r="C28" s="9"/>
      <c r="D28" s="9"/>
      <c r="E28" s="9"/>
      <c r="F28" s="9"/>
      <c r="G28" s="9"/>
      <c r="H28" s="9"/>
      <c r="I28" s="9"/>
      <c r="J28" s="9"/>
      <c r="K28" s="9"/>
      <c r="L28" s="9"/>
      <c r="M28" s="9"/>
      <c r="N28" s="9"/>
    </row>
    <row r="29" spans="1:14" ht="9" hidden="1" customHeight="1">
      <c r="A29" s="8"/>
      <c r="B29" s="9"/>
      <c r="C29" s="9"/>
      <c r="D29" s="9"/>
      <c r="E29" s="9"/>
      <c r="F29" s="9"/>
      <c r="G29" s="9"/>
      <c r="H29" s="9"/>
      <c r="I29" s="9"/>
      <c r="J29" s="9"/>
      <c r="K29" s="9"/>
      <c r="L29" s="9"/>
      <c r="M29" s="9"/>
      <c r="N29" s="9"/>
    </row>
    <row r="30" spans="1:14" ht="9" hidden="1" customHeight="1">
      <c r="A30" s="8"/>
      <c r="B30" s="9"/>
      <c r="C30" s="9"/>
      <c r="D30" s="9"/>
      <c r="E30" s="9"/>
      <c r="F30" s="9"/>
      <c r="G30" s="9"/>
      <c r="H30" s="9"/>
      <c r="I30" s="9"/>
      <c r="J30" s="9"/>
      <c r="K30" s="9"/>
      <c r="L30" s="9"/>
      <c r="M30" s="9"/>
      <c r="N30" s="9"/>
    </row>
    <row r="31" spans="1:14" ht="9" hidden="1" customHeight="1">
      <c r="A31" s="8"/>
      <c r="B31" s="9"/>
      <c r="C31" s="9"/>
      <c r="D31" s="9"/>
      <c r="E31" s="9"/>
      <c r="F31" s="9"/>
      <c r="G31" s="9"/>
      <c r="H31" s="9"/>
      <c r="I31" s="88"/>
      <c r="J31" s="88"/>
      <c r="K31" s="88"/>
      <c r="L31" s="88"/>
      <c r="M31" s="88"/>
      <c r="N31" s="88"/>
    </row>
    <row r="32" spans="1:14" ht="9" hidden="1" customHeight="1">
      <c r="A32" s="8"/>
      <c r="B32" s="9"/>
      <c r="C32" s="9"/>
      <c r="D32" s="9"/>
      <c r="E32" s="9"/>
      <c r="F32" s="9"/>
      <c r="G32" s="9"/>
      <c r="H32" s="9"/>
      <c r="I32" s="88"/>
      <c r="J32" s="88"/>
      <c r="K32" s="88"/>
      <c r="L32" s="88"/>
      <c r="M32" s="88"/>
      <c r="N32" s="88"/>
    </row>
    <row r="33" spans="1:14" ht="9" hidden="1" customHeight="1">
      <c r="A33" s="8"/>
      <c r="B33" s="9"/>
      <c r="C33" s="9"/>
      <c r="D33" s="9"/>
      <c r="E33" s="9"/>
      <c r="F33" s="9"/>
      <c r="G33" s="9"/>
      <c r="H33" s="9"/>
      <c r="I33" s="88"/>
      <c r="J33" s="88"/>
      <c r="K33" s="88"/>
      <c r="L33" s="88"/>
      <c r="M33" s="88"/>
      <c r="N33" s="88"/>
    </row>
    <row r="34" spans="1:14" ht="9" hidden="1" customHeight="1">
      <c r="A34" s="8"/>
      <c r="B34" s="9"/>
      <c r="C34" s="9"/>
      <c r="D34" s="9"/>
      <c r="E34" s="9"/>
      <c r="F34" s="9"/>
      <c r="G34" s="9"/>
      <c r="H34" s="9"/>
      <c r="I34" s="88"/>
      <c r="J34" s="88"/>
      <c r="K34" s="88"/>
      <c r="L34" s="88"/>
      <c r="M34" s="88"/>
      <c r="N34" s="88"/>
    </row>
    <row r="35" spans="1:14" ht="9" hidden="1" customHeight="1">
      <c r="A35" s="8"/>
      <c r="B35" s="9"/>
      <c r="C35" s="9"/>
      <c r="D35" s="9"/>
      <c r="E35" s="9"/>
      <c r="F35" s="9"/>
      <c r="G35" s="9"/>
      <c r="H35" s="9"/>
      <c r="I35" s="88"/>
      <c r="J35" s="88"/>
      <c r="K35" s="88"/>
      <c r="L35" s="88"/>
      <c r="M35" s="88"/>
      <c r="N35" s="88"/>
    </row>
    <row r="36" spans="1:14" ht="9" hidden="1" customHeight="1">
      <c r="A36" s="8"/>
      <c r="B36" s="9"/>
      <c r="C36" s="9"/>
      <c r="D36" s="9"/>
      <c r="E36" s="9"/>
      <c r="F36" s="9"/>
      <c r="G36" s="9"/>
      <c r="H36" s="9"/>
      <c r="I36" s="88"/>
      <c r="J36" s="88"/>
      <c r="K36" s="88"/>
      <c r="L36" s="88"/>
      <c r="M36" s="88"/>
      <c r="N36" s="88"/>
    </row>
    <row r="37" spans="1:14" ht="9" hidden="1" customHeight="1">
      <c r="A37" s="8"/>
      <c r="B37" s="9"/>
      <c r="C37" s="9"/>
      <c r="D37" s="9"/>
      <c r="E37" s="9"/>
      <c r="F37" s="9"/>
      <c r="G37" s="9"/>
      <c r="H37" s="9"/>
      <c r="I37" s="88"/>
      <c r="J37" s="88"/>
      <c r="K37" s="88"/>
      <c r="L37" s="88"/>
      <c r="M37" s="88"/>
      <c r="N37" s="88"/>
    </row>
    <row r="38" spans="1:14" ht="9" hidden="1" customHeight="1">
      <c r="A38" s="8"/>
      <c r="B38" s="9"/>
      <c r="C38" s="9"/>
      <c r="D38" s="9"/>
      <c r="E38" s="9"/>
      <c r="F38" s="9"/>
      <c r="G38" s="9"/>
      <c r="H38" s="9"/>
      <c r="I38" s="88"/>
      <c r="J38" s="88"/>
      <c r="K38" s="88"/>
      <c r="L38" s="88"/>
      <c r="M38" s="88"/>
      <c r="N38" s="88"/>
    </row>
    <row r="39" spans="1:14" ht="9" hidden="1" customHeight="1">
      <c r="A39" s="8"/>
      <c r="B39" s="9"/>
      <c r="C39" s="9"/>
      <c r="D39" s="9"/>
      <c r="E39" s="9"/>
      <c r="F39" s="9"/>
      <c r="G39" s="9"/>
      <c r="H39" s="9"/>
      <c r="I39" s="88"/>
      <c r="J39" s="88"/>
      <c r="K39" s="88"/>
      <c r="L39" s="88"/>
      <c r="M39" s="88"/>
      <c r="N39" s="88"/>
    </row>
    <row r="40" spans="1:14" ht="13.5" customHeight="1">
      <c r="A40" s="20"/>
      <c r="B40" s="20"/>
      <c r="C40" s="20"/>
      <c r="D40" s="20"/>
      <c r="E40" s="20"/>
      <c r="F40" s="20"/>
      <c r="G40" s="20"/>
      <c r="H40" s="20"/>
      <c r="I40" s="20"/>
      <c r="J40" s="20"/>
      <c r="K40" s="20"/>
      <c r="L40" s="20"/>
      <c r="M40" s="20"/>
      <c r="N40" s="20"/>
    </row>
    <row r="41" spans="1:14" ht="13.5" customHeight="1">
      <c r="A41" s="21"/>
      <c r="B41" s="21"/>
      <c r="C41" s="21"/>
      <c r="D41" s="21"/>
      <c r="E41" s="21"/>
      <c r="F41" s="21"/>
      <c r="G41" s="21"/>
      <c r="H41" s="21"/>
      <c r="I41" s="21"/>
      <c r="J41" s="21"/>
      <c r="K41" s="21"/>
      <c r="L41" s="21"/>
      <c r="M41" s="21"/>
      <c r="N41" s="21"/>
    </row>
  </sheetData>
  <mergeCells count="5">
    <mergeCell ref="E6:H6"/>
    <mergeCell ref="C3:D3"/>
    <mergeCell ref="C2:D2"/>
    <mergeCell ref="C13:D13"/>
    <mergeCell ref="C14:D14"/>
  </mergeCells>
  <conditionalFormatting sqref="C9">
    <cfRule type="containsText" dxfId="195" priority="3" stopIfTrue="1" operator="containsText" text="Unknown">
      <formula>NOT(ISERROR(FIND(UPPER("Unknown"),UPPER(C9))))</formula>
      <formula>"Unknown"</formula>
    </cfRule>
  </conditionalFormatting>
  <conditionalFormatting sqref="D8:D9">
    <cfRule type="containsText" dxfId="194" priority="2" stopIfTrue="1" operator="containsText" text="ERROR">
      <formula>NOT(ISERROR(FIND(UPPER("ERROR"),UPPER(D8))))</formula>
      <formula>"ERROR"</formula>
    </cfRule>
  </conditionalFormatting>
  <conditionalFormatting sqref="D11:D12">
    <cfRule type="containsText" dxfId="193" priority="4" stopIfTrue="1" operator="containsText" text="Consider">
      <formula>NOT(ISERROR(FIND(UPPER("Consider"),UPPER(D11))))</formula>
      <formula>"Consider"</formula>
    </cfRule>
  </conditionalFormatting>
  <conditionalFormatting sqref="D16">
    <cfRule type="containsText" dxfId="192" priority="5" stopIfTrue="1" operator="containsText" text="ERROR">
      <formula>NOT(ISERROR(FIND(UPPER("ERROR"),UPPER(D16))))</formula>
      <formula>"ERROR"</formula>
    </cfRule>
    <cfRule type="containsText" dxfId="191" priority="5" stopIfTrue="1" operator="containsText" text="Consider">
      <formula>NOT(ISERROR(FIND(UPPER("Consider"),UPPER(D16))))</formula>
      <formula>"Consider"</formula>
    </cfRule>
  </conditionalFormatting>
  <conditionalFormatting sqref="D20">
    <cfRule type="containsText" dxfId="190" priority="6" stopIfTrue="1" operator="containsText" text="Walkover date required">
      <formula>NOT(ISERROR(FIND(UPPER("Walkover date required"),UPPER(D20))))</formula>
      <formula>"Walkover date required"</formula>
    </cfRule>
  </conditionalFormatting>
  <conditionalFormatting sqref="E6:H6">
    <cfRule type="notContainsBlanks" dxfId="189" priority="1" stopIfTrue="1">
      <formula>NOT(ISBLANK(E6))</formula>
    </cfRule>
  </conditionalFormatting>
  <dataValidations count="5">
    <dataValidation type="list" allowBlank="1" showInputMessage="1" showErrorMessage="1" sqref="C6" xr:uid="{00000000-0002-0000-0300-000000000000}">
      <formula1>"Residential,Commercial,Mixed,Other"</formula1>
    </dataValidation>
    <dataValidation type="list" allowBlank="1" showInputMessage="1" showErrorMessage="1" sqref="C9" xr:uid="{00000000-0002-0000-0300-000001000000}">
      <formula1>"Unknown number,Between 1 - 9 dwellings,Over 9 dwellings"</formula1>
    </dataValidation>
    <dataValidation type="list" allowBlank="1" showInputMessage="1" showErrorMessage="1" sqref="C11:C12" xr:uid="{00000000-0002-0000-0300-000002000000}">
      <formula1>"On site,Within 500m of site boundary,No"</formula1>
    </dataValidation>
    <dataValidation type="list" allowBlank="1" showInputMessage="1" showErrorMessage="1" sqref="C16" xr:uid="{00000000-0002-0000-0300-000003000000}">
      <formula1>"Yes,No"</formula1>
    </dataValidation>
    <dataValidation type="list" allowBlank="1" showInputMessage="1" showErrorMessage="1" sqref="C19" xr:uid="{00000000-0002-0000-0300-000004000000}">
      <formula1>"Walkover completed by qualified ecologist,Walkover completed by competent person,No walkover undertaken"</formula1>
    </dataValidation>
  </dataValidations>
  <pageMargins left="0.7" right="0.7" top="0.75" bottom="0.75" header="0.3" footer="0.3"/>
  <pageSetup scale="45" orientation="portrait" r:id="rId1"/>
  <headerFooter>
    <oddFooter>&amp;C&amp;"Helvetica Neue,Regular"&amp;12&amp;K000000&amp;P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H159"/>
  <sheetViews>
    <sheetView showGridLines="0" zoomScaleNormal="100" workbookViewId="0"/>
  </sheetViews>
  <sheetFormatPr defaultColWidth="8.88671875" defaultRowHeight="14.4" customHeight="1"/>
  <cols>
    <col min="1" max="1" width="3.44140625" style="5" customWidth="1"/>
    <col min="2" max="2" width="16.44140625" style="5" customWidth="1"/>
    <col min="3" max="3" width="32.33203125" style="5" customWidth="1"/>
    <col min="4" max="5" width="89.88671875" style="5" customWidth="1"/>
    <col min="6" max="7" width="8.88671875" style="5" customWidth="1"/>
    <col min="8" max="34" width="8.77734375" style="5" hidden="1" customWidth="1"/>
    <col min="35" max="35" width="8.88671875" style="5" customWidth="1"/>
    <col min="36" max="16384" width="8.88671875" style="5"/>
  </cols>
  <sheetData>
    <row r="1" spans="1:34" ht="15" customHeight="1">
      <c r="A1" s="6"/>
      <c r="B1" s="22"/>
      <c r="C1" s="22"/>
      <c r="D1" s="22"/>
      <c r="E1" s="7"/>
      <c r="F1" s="7"/>
      <c r="G1" s="23"/>
      <c r="H1" s="89"/>
      <c r="I1" s="89"/>
      <c r="J1" s="89"/>
      <c r="K1" s="89"/>
      <c r="L1" s="89"/>
      <c r="M1" s="89"/>
      <c r="N1" s="89"/>
      <c r="O1" s="89"/>
      <c r="P1" s="89"/>
      <c r="Q1" s="89"/>
      <c r="R1" s="89"/>
      <c r="S1" s="89"/>
      <c r="T1" s="89"/>
      <c r="U1" s="89"/>
      <c r="V1" s="89"/>
      <c r="W1" s="89"/>
      <c r="X1" s="89"/>
      <c r="Y1" s="89"/>
      <c r="Z1" s="89"/>
      <c r="AA1" s="89"/>
      <c r="AB1" s="89"/>
      <c r="AC1" s="89"/>
      <c r="AD1" s="89"/>
      <c r="AE1" s="89"/>
      <c r="AF1" s="89"/>
      <c r="AG1" s="89"/>
      <c r="AH1" s="89"/>
    </row>
    <row r="2" spans="1:34" ht="24.6" customHeight="1">
      <c r="A2" s="13"/>
      <c r="B2" s="714" t="s">
        <v>53</v>
      </c>
      <c r="C2" s="715"/>
      <c r="D2" s="90" t="str" cm="1">
        <f t="array" ref="D2">IF('2. Site Details'!D4="","Enter site name on 2. Site Details",'2. Site Details'!D4)</f>
        <v>Hull End Farm</v>
      </c>
      <c r="E2" s="718" t="str" cm="1">
        <f t="array" ref="E2">IF(OR('3. Desktop Assessment'!C19="Walkover completed by competent person",'3. Desktop Assessment'!C19="No walkover undertaken"),IF(COUNTA(D8:E8,D10:E10,D14:E14,D16:E16,D18:E18,D22:E22,D26:E26,D30:E30,D34:E34,D38:E38,D42:E42,D46:E46,D12:E12,D20:E20,D24:E24,D28:E28,D32:E32,D36:E36,D40:E40,D44:E44)=0,"Error - Site photographs required to support application",""),"")</f>
        <v/>
      </c>
      <c r="F2" s="9"/>
      <c r="G2" s="26"/>
      <c r="H2" s="91"/>
      <c r="I2" s="91"/>
      <c r="J2" s="91"/>
      <c r="K2" s="91"/>
      <c r="L2" s="91"/>
      <c r="M2" s="91"/>
      <c r="N2" s="91"/>
      <c r="O2" s="91"/>
      <c r="P2" s="91"/>
      <c r="Q2" s="91"/>
      <c r="R2" s="91"/>
      <c r="S2" s="91"/>
      <c r="T2" s="91"/>
      <c r="U2" s="91"/>
      <c r="V2" s="91"/>
      <c r="W2" s="91"/>
      <c r="X2" s="91"/>
      <c r="Y2" s="91"/>
      <c r="Z2" s="91"/>
      <c r="AA2" s="91"/>
      <c r="AB2" s="91"/>
      <c r="AC2" s="91"/>
      <c r="AD2" s="91"/>
      <c r="AE2" s="91"/>
      <c r="AF2" s="91"/>
      <c r="AG2" s="91"/>
      <c r="AH2" s="91"/>
    </row>
    <row r="3" spans="1:34" ht="24.6" customHeight="1">
      <c r="A3" s="13"/>
      <c r="B3" s="712" t="s">
        <v>23</v>
      </c>
      <c r="C3" s="713"/>
      <c r="D3" s="92" t="s">
        <v>79</v>
      </c>
      <c r="E3" s="718"/>
      <c r="F3" s="9"/>
      <c r="G3" s="26"/>
      <c r="H3" s="91"/>
      <c r="I3" s="91"/>
      <c r="J3" s="91"/>
      <c r="K3" s="91"/>
      <c r="L3" s="91"/>
      <c r="M3" s="91"/>
      <c r="N3" s="91"/>
      <c r="O3" s="91"/>
      <c r="P3" s="91"/>
      <c r="Q3" s="91"/>
      <c r="R3" s="91"/>
      <c r="S3" s="91"/>
      <c r="T3" s="91"/>
      <c r="U3" s="91"/>
      <c r="V3" s="91"/>
      <c r="W3" s="91"/>
      <c r="X3" s="91"/>
      <c r="Y3" s="91"/>
      <c r="Z3" s="91"/>
      <c r="AA3" s="91"/>
      <c r="AB3" s="91"/>
      <c r="AC3" s="91"/>
      <c r="AD3" s="91"/>
      <c r="AE3" s="91"/>
      <c r="AF3" s="91"/>
      <c r="AG3" s="91"/>
      <c r="AH3" s="91"/>
    </row>
    <row r="4" spans="1:34" ht="24.6" customHeight="1">
      <c r="A4" s="8"/>
      <c r="B4" s="19"/>
      <c r="C4" s="19"/>
      <c r="D4" s="19"/>
      <c r="E4" s="9"/>
      <c r="F4" s="9"/>
      <c r="G4" s="26"/>
      <c r="H4" s="91"/>
      <c r="I4" s="91"/>
      <c r="J4" s="91"/>
      <c r="K4" s="91"/>
      <c r="L4" s="91"/>
      <c r="M4" s="91"/>
      <c r="N4" s="91"/>
      <c r="O4" s="91"/>
      <c r="P4" s="91"/>
      <c r="Q4" s="91"/>
      <c r="R4" s="91"/>
      <c r="S4" s="91"/>
      <c r="T4" s="91"/>
      <c r="U4" s="91"/>
      <c r="V4" s="91"/>
      <c r="W4" s="91"/>
      <c r="X4" s="91"/>
      <c r="Y4" s="91"/>
      <c r="Z4" s="91"/>
      <c r="AA4" s="91"/>
      <c r="AB4" s="91"/>
      <c r="AC4" s="91"/>
      <c r="AD4" s="91"/>
      <c r="AE4" s="91"/>
      <c r="AF4" s="91"/>
      <c r="AG4" s="91"/>
      <c r="AH4" s="91"/>
    </row>
    <row r="5" spans="1:34" ht="31.2" customHeight="1">
      <c r="A5" s="8"/>
      <c r="B5" s="93" t="s">
        <v>80</v>
      </c>
      <c r="C5" s="94"/>
      <c r="D5" s="716" t="s">
        <v>81</v>
      </c>
      <c r="E5" s="717"/>
      <c r="F5" s="9"/>
      <c r="G5" s="26"/>
      <c r="H5" s="91"/>
      <c r="I5" s="91"/>
      <c r="J5" s="91"/>
      <c r="K5" s="91"/>
      <c r="L5" s="91"/>
      <c r="M5" s="91"/>
      <c r="N5" s="91"/>
      <c r="O5" s="91"/>
      <c r="P5" s="91"/>
      <c r="Q5" s="91"/>
      <c r="R5" s="91"/>
      <c r="S5" s="91"/>
      <c r="T5" s="91"/>
      <c r="U5" s="91"/>
      <c r="V5" s="91"/>
      <c r="W5" s="91"/>
      <c r="X5" s="91"/>
      <c r="Y5" s="91"/>
      <c r="Z5" s="91"/>
      <c r="AA5" s="91"/>
      <c r="AB5" s="91"/>
      <c r="AC5" s="91"/>
      <c r="AD5" s="91"/>
      <c r="AE5" s="91"/>
      <c r="AF5" s="91"/>
      <c r="AG5" s="91"/>
      <c r="AH5" s="91"/>
    </row>
    <row r="6" spans="1:34" ht="15" customHeight="1">
      <c r="A6" s="8"/>
      <c r="B6" s="12"/>
      <c r="C6" s="12"/>
      <c r="D6" s="12"/>
      <c r="E6" s="12"/>
      <c r="F6" s="9"/>
      <c r="G6" s="26"/>
      <c r="H6" s="91"/>
      <c r="I6" s="91"/>
      <c r="J6" s="91"/>
      <c r="K6" s="91"/>
      <c r="L6" s="91"/>
      <c r="M6" s="91"/>
      <c r="N6" s="91"/>
      <c r="O6" s="91"/>
      <c r="P6" s="91"/>
      <c r="Q6" s="91"/>
      <c r="R6" s="91"/>
      <c r="S6" s="91"/>
      <c r="T6" s="91"/>
      <c r="U6" s="91"/>
      <c r="V6" s="91"/>
      <c r="W6" s="91"/>
      <c r="X6" s="91"/>
      <c r="Y6" s="91"/>
      <c r="Z6" s="91"/>
      <c r="AA6" s="91"/>
      <c r="AB6" s="91"/>
      <c r="AC6" s="91"/>
      <c r="AD6" s="91"/>
      <c r="AE6" s="91"/>
      <c r="AF6" s="91"/>
      <c r="AG6" s="91"/>
      <c r="AH6" s="91"/>
    </row>
    <row r="7" spans="1:34" ht="30.6" customHeight="1">
      <c r="A7" s="13"/>
      <c r="B7" s="95" t="s">
        <v>82</v>
      </c>
      <c r="C7" s="96" t="s">
        <v>83</v>
      </c>
      <c r="D7" s="96" t="s">
        <v>84</v>
      </c>
      <c r="E7" s="97" t="s">
        <v>85</v>
      </c>
      <c r="F7" s="14"/>
      <c r="G7" s="26"/>
      <c r="H7" s="91"/>
      <c r="I7" s="91"/>
      <c r="J7" s="91"/>
      <c r="K7" s="91"/>
      <c r="L7" s="91"/>
      <c r="M7" s="91"/>
      <c r="N7" s="91"/>
      <c r="O7" s="91"/>
      <c r="P7" s="91"/>
      <c r="Q7" s="91"/>
      <c r="R7" s="91"/>
      <c r="S7" s="91"/>
      <c r="T7" s="91"/>
      <c r="U7" s="91"/>
      <c r="V7" s="91"/>
      <c r="W7" s="91"/>
      <c r="X7" s="91"/>
      <c r="Y7" s="91"/>
      <c r="Z7" s="91"/>
      <c r="AA7" s="91"/>
      <c r="AB7" s="91"/>
      <c r="AC7" s="91"/>
      <c r="AD7" s="91"/>
      <c r="AE7" s="91"/>
      <c r="AF7" s="91"/>
      <c r="AG7" s="91"/>
      <c r="AH7" s="91"/>
    </row>
    <row r="8" spans="1:34" ht="33" customHeight="1">
      <c r="A8" s="13"/>
      <c r="B8" s="710">
        <v>1</v>
      </c>
      <c r="C8" s="98" t="s">
        <v>86</v>
      </c>
      <c r="D8" s="99" t="s">
        <v>87</v>
      </c>
      <c r="E8" s="100" t="s">
        <v>88</v>
      </c>
      <c r="F8" s="14"/>
      <c r="G8" s="26"/>
      <c r="H8" s="91"/>
      <c r="I8" s="91"/>
      <c r="J8" s="91"/>
      <c r="K8" s="91"/>
      <c r="L8" s="91"/>
      <c r="M8" s="91"/>
      <c r="N8" s="91"/>
      <c r="O8" s="91"/>
      <c r="P8" s="91"/>
      <c r="Q8" s="91"/>
      <c r="R8" s="91"/>
      <c r="S8" s="91"/>
      <c r="T8" s="91"/>
      <c r="U8" s="91"/>
      <c r="V8" s="91"/>
      <c r="W8" s="91"/>
      <c r="X8" s="91"/>
      <c r="Y8" s="91"/>
      <c r="Z8" s="91"/>
      <c r="AA8" s="91"/>
      <c r="AB8" s="91"/>
      <c r="AC8" s="91"/>
      <c r="AD8" s="91"/>
      <c r="AE8" s="91"/>
      <c r="AF8" s="91"/>
      <c r="AG8" s="91"/>
      <c r="AH8" s="91"/>
    </row>
    <row r="9" spans="1:34" ht="303.75" customHeight="1">
      <c r="A9" s="13"/>
      <c r="B9" s="711"/>
      <c r="C9" s="101" t="str" cm="1">
        <f t="array" ref="C9">IF('5. Area Habitats'!D11=0,"",'5. Area Habitats'!D11)</f>
        <v>Other neutral grassland</v>
      </c>
      <c r="D9" s="102"/>
      <c r="E9" s="103"/>
      <c r="F9" s="14"/>
      <c r="G9" s="26"/>
      <c r="H9" s="91"/>
      <c r="I9" s="91"/>
      <c r="J9" s="91"/>
      <c r="K9" s="104"/>
      <c r="L9" s="104"/>
      <c r="M9" s="104"/>
      <c r="N9" s="104"/>
      <c r="O9" s="104"/>
      <c r="P9" s="104"/>
      <c r="Q9" s="104"/>
      <c r="R9" s="104"/>
      <c r="S9" s="104"/>
      <c r="T9" s="104"/>
      <c r="U9" s="104"/>
      <c r="V9" s="104"/>
      <c r="W9" s="104"/>
      <c r="X9" s="104"/>
      <c r="Y9" s="104"/>
      <c r="Z9" s="104"/>
      <c r="AA9" s="104"/>
      <c r="AB9" s="104"/>
      <c r="AC9" s="104"/>
      <c r="AD9" s="104"/>
      <c r="AE9" s="104"/>
      <c r="AF9" s="104"/>
      <c r="AG9" s="104"/>
      <c r="AH9" s="104"/>
    </row>
    <row r="10" spans="1:34" ht="33" customHeight="1">
      <c r="A10" s="13"/>
      <c r="B10" s="710">
        <v>2</v>
      </c>
      <c r="C10" s="98" t="s">
        <v>86</v>
      </c>
      <c r="D10" s="105"/>
      <c r="E10" s="106"/>
      <c r="F10" s="14"/>
      <c r="G10" s="26"/>
      <c r="H10" s="91"/>
      <c r="I10" s="91"/>
      <c r="J10" s="91"/>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row>
    <row r="11" spans="1:34" ht="303.75" customHeight="1">
      <c r="A11" s="13"/>
      <c r="B11" s="711"/>
      <c r="C11" s="101" t="str" cm="1">
        <f t="array" ref="C11">IF('5. Area Habitats'!D12=0,"",'5. Area Habitats'!D12)</f>
        <v/>
      </c>
      <c r="D11" s="102"/>
      <c r="E11" s="103"/>
      <c r="F11" s="14"/>
      <c r="G11" s="26"/>
      <c r="H11" s="91"/>
      <c r="I11" s="91"/>
      <c r="J11" s="91"/>
      <c r="K11" s="104"/>
      <c r="L11" s="104"/>
      <c r="M11" s="104"/>
      <c r="N11" s="104"/>
      <c r="O11" s="104"/>
      <c r="P11" s="104"/>
      <c r="Q11" s="104"/>
      <c r="R11" s="104"/>
      <c r="S11" s="104"/>
      <c r="T11" s="104"/>
      <c r="U11" s="104"/>
      <c r="V11" s="104"/>
      <c r="W11" s="104"/>
      <c r="X11" s="104"/>
      <c r="Y11" s="104"/>
      <c r="Z11" s="104"/>
      <c r="AA11" s="104"/>
      <c r="AB11" s="104"/>
      <c r="AC11" s="104"/>
      <c r="AD11" s="104"/>
      <c r="AE11" s="104"/>
      <c r="AF11" s="104"/>
      <c r="AG11" s="104"/>
      <c r="AH11" s="104"/>
    </row>
    <row r="12" spans="1:34" ht="33" customHeight="1">
      <c r="A12" s="13"/>
      <c r="B12" s="710">
        <v>3</v>
      </c>
      <c r="C12" s="98" t="s">
        <v>86</v>
      </c>
      <c r="D12" s="105"/>
      <c r="E12" s="106"/>
      <c r="F12" s="14"/>
      <c r="G12" s="26"/>
      <c r="H12" s="91"/>
      <c r="I12" s="91"/>
      <c r="J12" s="91"/>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row>
    <row r="13" spans="1:34" ht="303.75" customHeight="1">
      <c r="A13" s="13"/>
      <c r="B13" s="711"/>
      <c r="C13" s="101" t="str" cm="1">
        <f t="array" ref="C13">IF('5. Area Habitats'!D13=0,"",'5. Area Habitats'!D13)</f>
        <v/>
      </c>
      <c r="D13" s="102"/>
      <c r="E13" s="103"/>
      <c r="F13" s="14"/>
      <c r="G13" s="26"/>
      <c r="H13" s="91"/>
      <c r="I13" s="91"/>
      <c r="J13" s="91"/>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row>
    <row r="14" spans="1:34" ht="33" customHeight="1">
      <c r="A14" s="13"/>
      <c r="B14" s="710">
        <v>4</v>
      </c>
      <c r="C14" s="98" t="s">
        <v>86</v>
      </c>
      <c r="D14" s="107"/>
      <c r="E14" s="108"/>
      <c r="F14" s="14"/>
      <c r="G14" s="26"/>
      <c r="H14" s="91"/>
      <c r="I14" s="91"/>
      <c r="J14" s="91"/>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row>
    <row r="15" spans="1:34" ht="303.75" customHeight="1">
      <c r="A15" s="13"/>
      <c r="B15" s="711"/>
      <c r="C15" s="101" t="str" cm="1">
        <f t="array" ref="C15">IF('5. Area Habitats'!D14=0,"",'5. Area Habitats'!D14)</f>
        <v/>
      </c>
      <c r="D15" s="102"/>
      <c r="E15" s="103"/>
      <c r="F15" s="14"/>
      <c r="G15" s="26"/>
      <c r="H15" s="91"/>
      <c r="I15" s="91"/>
      <c r="J15" s="91"/>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row>
    <row r="16" spans="1:34" ht="33" customHeight="1">
      <c r="A16" s="13"/>
      <c r="B16" s="710">
        <v>5</v>
      </c>
      <c r="C16" s="98" t="s">
        <v>86</v>
      </c>
      <c r="D16" s="105"/>
      <c r="E16" s="106"/>
      <c r="F16" s="14"/>
      <c r="G16" s="26"/>
      <c r="H16" s="91"/>
      <c r="I16" s="91"/>
      <c r="J16" s="91"/>
      <c r="K16" s="104"/>
      <c r="L16" s="104"/>
      <c r="M16" s="104"/>
      <c r="N16" s="104"/>
      <c r="O16" s="104"/>
      <c r="P16" s="104"/>
      <c r="Q16" s="104"/>
      <c r="R16" s="104"/>
      <c r="S16" s="104"/>
      <c r="T16" s="104"/>
      <c r="U16" s="104"/>
      <c r="V16" s="104"/>
      <c r="W16" s="104"/>
      <c r="X16" s="104"/>
      <c r="Y16" s="104"/>
      <c r="Z16" s="104"/>
      <c r="AA16" s="104"/>
      <c r="AB16" s="104"/>
      <c r="AC16" s="104"/>
      <c r="AD16" s="104"/>
      <c r="AE16" s="104"/>
      <c r="AF16" s="104"/>
      <c r="AG16" s="104"/>
      <c r="AH16" s="104"/>
    </row>
    <row r="17" spans="1:34" ht="303.75" customHeight="1">
      <c r="A17" s="13"/>
      <c r="B17" s="711"/>
      <c r="C17" s="101" t="str" cm="1">
        <f t="array" ref="C17">IF('5. Area Habitats'!D15=0,"",'5. Area Habitats'!D15)</f>
        <v/>
      </c>
      <c r="D17" s="102"/>
      <c r="E17" s="103"/>
      <c r="F17" s="14"/>
      <c r="G17" s="26"/>
      <c r="H17" s="91"/>
      <c r="I17" s="91"/>
      <c r="J17" s="91"/>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4"/>
      <c r="AH17" s="104"/>
    </row>
    <row r="18" spans="1:34" ht="33" customHeight="1">
      <c r="A18" s="13"/>
      <c r="B18" s="710">
        <v>6</v>
      </c>
      <c r="C18" s="98" t="s">
        <v>86</v>
      </c>
      <c r="D18" s="105"/>
      <c r="E18" s="106"/>
      <c r="F18" s="14"/>
      <c r="G18" s="26"/>
      <c r="H18" s="91"/>
      <c r="I18" s="91"/>
      <c r="J18" s="91"/>
      <c r="K18" s="104"/>
      <c r="L18" s="104"/>
      <c r="M18" s="104"/>
      <c r="N18" s="104"/>
      <c r="O18" s="104"/>
      <c r="P18" s="104"/>
      <c r="Q18" s="104"/>
      <c r="R18" s="104"/>
      <c r="S18" s="104"/>
      <c r="T18" s="104"/>
      <c r="U18" s="104"/>
      <c r="V18" s="104"/>
      <c r="W18" s="104"/>
      <c r="X18" s="104"/>
      <c r="Y18" s="104"/>
      <c r="Z18" s="104"/>
      <c r="AA18" s="104"/>
      <c r="AB18" s="104"/>
      <c r="AC18" s="104"/>
      <c r="AD18" s="104"/>
      <c r="AE18" s="104"/>
      <c r="AF18" s="104"/>
      <c r="AG18" s="104"/>
      <c r="AH18" s="104"/>
    </row>
    <row r="19" spans="1:34" ht="303.75" customHeight="1">
      <c r="A19" s="13"/>
      <c r="B19" s="711"/>
      <c r="C19" s="101" t="str" cm="1">
        <f t="array" ref="C19">IF('5. Area Habitats'!D16=0,"",'5. Area Habitats'!D16)</f>
        <v/>
      </c>
      <c r="D19" s="102"/>
      <c r="E19" s="103"/>
      <c r="F19" s="14"/>
      <c r="G19" s="26"/>
      <c r="H19" s="91"/>
      <c r="I19" s="91"/>
      <c r="J19" s="91"/>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4"/>
      <c r="AH19" s="104"/>
    </row>
    <row r="20" spans="1:34" ht="33" customHeight="1">
      <c r="A20" s="13"/>
      <c r="B20" s="710">
        <v>7</v>
      </c>
      <c r="C20" s="98" t="s">
        <v>86</v>
      </c>
      <c r="D20" s="105"/>
      <c r="E20" s="106"/>
      <c r="F20" s="14"/>
      <c r="G20" s="26"/>
      <c r="H20" s="91"/>
      <c r="I20" s="91"/>
      <c r="J20" s="91"/>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row>
    <row r="21" spans="1:34" ht="303.75" customHeight="1">
      <c r="A21" s="13"/>
      <c r="B21" s="711"/>
      <c r="C21" s="101" t="str" cm="1">
        <f t="array" ref="C21">IF('5. Area Habitats'!D17=0,"",'5. Area Habitats'!D17)</f>
        <v/>
      </c>
      <c r="D21" s="102"/>
      <c r="E21" s="103"/>
      <c r="F21" s="14"/>
      <c r="G21" s="26"/>
      <c r="H21" s="91"/>
      <c r="I21" s="91"/>
      <c r="J21" s="91"/>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4"/>
      <c r="AH21" s="104"/>
    </row>
    <row r="22" spans="1:34" ht="33" customHeight="1">
      <c r="A22" s="13"/>
      <c r="B22" s="710">
        <v>8</v>
      </c>
      <c r="C22" s="98" t="s">
        <v>86</v>
      </c>
      <c r="D22" s="105"/>
      <c r="E22" s="106"/>
      <c r="F22" s="14"/>
      <c r="G22" s="26"/>
      <c r="H22" s="91"/>
      <c r="I22" s="91"/>
      <c r="J22" s="91"/>
      <c r="K22" s="104"/>
      <c r="L22" s="104"/>
      <c r="M22" s="104"/>
      <c r="N22" s="104"/>
      <c r="O22" s="104"/>
      <c r="P22" s="104"/>
      <c r="Q22" s="104"/>
      <c r="R22" s="104"/>
      <c r="S22" s="104"/>
      <c r="T22" s="104"/>
      <c r="U22" s="104"/>
      <c r="V22" s="104"/>
      <c r="W22" s="104"/>
      <c r="X22" s="104"/>
      <c r="Y22" s="104"/>
      <c r="Z22" s="104"/>
      <c r="AA22" s="104"/>
      <c r="AB22" s="104"/>
      <c r="AC22" s="104"/>
      <c r="AD22" s="104"/>
      <c r="AE22" s="104"/>
      <c r="AF22" s="104"/>
      <c r="AG22" s="104"/>
      <c r="AH22" s="104"/>
    </row>
    <row r="23" spans="1:34" ht="303.75" customHeight="1">
      <c r="A23" s="13"/>
      <c r="B23" s="711"/>
      <c r="C23" s="101" t="str" cm="1">
        <f t="array" ref="C23">IF('5. Area Habitats'!D18=0,"",'5. Area Habitats'!D18)</f>
        <v/>
      </c>
      <c r="D23" s="102"/>
      <c r="E23" s="103"/>
      <c r="F23" s="14"/>
      <c r="G23" s="26"/>
      <c r="H23" s="91"/>
      <c r="I23" s="91"/>
      <c r="J23" s="91"/>
      <c r="K23" s="104"/>
      <c r="L23" s="104"/>
      <c r="M23" s="104"/>
      <c r="N23" s="104"/>
      <c r="O23" s="104"/>
      <c r="P23" s="104"/>
      <c r="Q23" s="104"/>
      <c r="R23" s="104"/>
      <c r="S23" s="104"/>
      <c r="T23" s="104"/>
      <c r="U23" s="104"/>
      <c r="V23" s="104"/>
      <c r="W23" s="104"/>
      <c r="X23" s="104"/>
      <c r="Y23" s="104"/>
      <c r="Z23" s="104"/>
      <c r="AA23" s="104"/>
      <c r="AB23" s="104"/>
      <c r="AC23" s="104"/>
      <c r="AD23" s="104"/>
      <c r="AE23" s="104"/>
      <c r="AF23" s="104"/>
      <c r="AG23" s="104"/>
      <c r="AH23" s="104"/>
    </row>
    <row r="24" spans="1:34" ht="33" customHeight="1">
      <c r="A24" s="13"/>
      <c r="B24" s="710">
        <v>9</v>
      </c>
      <c r="C24" s="98" t="s">
        <v>86</v>
      </c>
      <c r="D24" s="105"/>
      <c r="E24" s="106"/>
      <c r="F24" s="14"/>
      <c r="G24" s="26"/>
      <c r="H24" s="91"/>
      <c r="I24" s="91"/>
      <c r="J24" s="91"/>
      <c r="K24" s="104"/>
      <c r="L24" s="104"/>
      <c r="M24" s="104"/>
      <c r="N24" s="104"/>
      <c r="O24" s="104"/>
      <c r="P24" s="104"/>
      <c r="Q24" s="104"/>
      <c r="R24" s="104"/>
      <c r="S24" s="104"/>
      <c r="T24" s="104"/>
      <c r="U24" s="104"/>
      <c r="V24" s="104"/>
      <c r="W24" s="104"/>
      <c r="X24" s="104"/>
      <c r="Y24" s="104"/>
      <c r="Z24" s="104"/>
      <c r="AA24" s="104"/>
      <c r="AB24" s="104"/>
      <c r="AC24" s="104"/>
      <c r="AD24" s="104"/>
      <c r="AE24" s="104"/>
      <c r="AF24" s="104"/>
      <c r="AG24" s="104"/>
      <c r="AH24" s="104"/>
    </row>
    <row r="25" spans="1:34" ht="303.75" customHeight="1">
      <c r="A25" s="13"/>
      <c r="B25" s="711"/>
      <c r="C25" s="101" t="str" cm="1">
        <f t="array" ref="C25">IF('5. Area Habitats'!D19=0,"",'5. Area Habitats'!D19)</f>
        <v/>
      </c>
      <c r="D25" s="102"/>
      <c r="E25" s="103"/>
      <c r="F25" s="14"/>
      <c r="G25" s="26"/>
      <c r="H25" s="91"/>
      <c r="I25" s="91"/>
      <c r="J25" s="91"/>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row>
    <row r="26" spans="1:34" ht="33" customHeight="1">
      <c r="A26" s="13"/>
      <c r="B26" s="710">
        <v>10</v>
      </c>
      <c r="C26" s="98" t="s">
        <v>86</v>
      </c>
      <c r="D26" s="105"/>
      <c r="E26" s="106"/>
      <c r="F26" s="14"/>
      <c r="G26" s="26"/>
      <c r="H26" s="91"/>
      <c r="I26" s="91"/>
      <c r="J26" s="91"/>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row>
    <row r="27" spans="1:34" ht="303.75" customHeight="1">
      <c r="A27" s="13"/>
      <c r="B27" s="711"/>
      <c r="C27" s="101" t="str" cm="1">
        <f t="array" ref="C27">IF('5. Area Habitats'!D20=0,"",'5. Area Habitats'!D20)</f>
        <v/>
      </c>
      <c r="D27" s="102"/>
      <c r="E27" s="103"/>
      <c r="F27" s="14"/>
      <c r="G27" s="26"/>
      <c r="H27" s="91"/>
      <c r="I27" s="91"/>
      <c r="J27" s="91"/>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row>
    <row r="28" spans="1:34" ht="33" customHeight="1">
      <c r="A28" s="13"/>
      <c r="B28" s="710">
        <v>11</v>
      </c>
      <c r="C28" s="98" t="s">
        <v>86</v>
      </c>
      <c r="D28" s="105"/>
      <c r="E28" s="106"/>
      <c r="F28" s="14"/>
      <c r="G28" s="26"/>
      <c r="H28" s="91"/>
      <c r="I28" s="91"/>
      <c r="J28" s="91"/>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row>
    <row r="29" spans="1:34" ht="303.75" customHeight="1">
      <c r="A29" s="13"/>
      <c r="B29" s="711"/>
      <c r="C29" s="101" t="str" cm="1">
        <f t="array" ref="C29">IF('5. Area Habitats'!D21=0,"",'5. Area Habitats'!D21)</f>
        <v/>
      </c>
      <c r="D29" s="102"/>
      <c r="E29" s="103"/>
      <c r="F29" s="14"/>
      <c r="G29" s="26"/>
      <c r="H29" s="91"/>
      <c r="I29" s="91"/>
      <c r="J29" s="91"/>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04"/>
      <c r="AH29" s="104"/>
    </row>
    <row r="30" spans="1:34" ht="33" customHeight="1">
      <c r="A30" s="13"/>
      <c r="B30" s="710">
        <v>12</v>
      </c>
      <c r="C30" s="98" t="s">
        <v>86</v>
      </c>
      <c r="D30" s="105"/>
      <c r="E30" s="106"/>
      <c r="F30" s="14"/>
      <c r="G30" s="26"/>
      <c r="H30" s="91"/>
      <c r="I30" s="91"/>
      <c r="J30" s="91"/>
      <c r="K30" s="104"/>
      <c r="L30" s="104"/>
      <c r="M30" s="104"/>
      <c r="N30" s="104"/>
      <c r="O30" s="104"/>
      <c r="P30" s="104"/>
      <c r="Q30" s="104"/>
      <c r="R30" s="104"/>
      <c r="S30" s="104"/>
      <c r="T30" s="104"/>
      <c r="U30" s="104"/>
      <c r="V30" s="104"/>
      <c r="W30" s="104"/>
      <c r="X30" s="104"/>
      <c r="Y30" s="104"/>
      <c r="Z30" s="104"/>
      <c r="AA30" s="104"/>
      <c r="AB30" s="104"/>
      <c r="AC30" s="104"/>
      <c r="AD30" s="104"/>
      <c r="AE30" s="104"/>
      <c r="AF30" s="104"/>
      <c r="AG30" s="104"/>
      <c r="AH30" s="104"/>
    </row>
    <row r="31" spans="1:34" ht="303.75" customHeight="1">
      <c r="A31" s="13"/>
      <c r="B31" s="711"/>
      <c r="C31" s="101" t="str" cm="1">
        <f t="array" ref="C31">IF('5. Area Habitats'!D22=0,"",'5. Area Habitats'!D22)</f>
        <v/>
      </c>
      <c r="D31" s="102"/>
      <c r="E31" s="103"/>
      <c r="F31" s="14"/>
      <c r="G31" s="26"/>
      <c r="H31" s="91"/>
      <c r="I31" s="91"/>
      <c r="J31" s="91"/>
      <c r="K31" s="104"/>
      <c r="L31" s="104"/>
      <c r="M31" s="104"/>
      <c r="N31" s="104"/>
      <c r="O31" s="104"/>
      <c r="P31" s="104"/>
      <c r="Q31" s="104"/>
      <c r="R31" s="104"/>
      <c r="S31" s="104"/>
      <c r="T31" s="104"/>
      <c r="U31" s="104"/>
      <c r="V31" s="104"/>
      <c r="W31" s="104"/>
      <c r="X31" s="104"/>
      <c r="Y31" s="104"/>
      <c r="Z31" s="104"/>
      <c r="AA31" s="104"/>
      <c r="AB31" s="104"/>
      <c r="AC31" s="104"/>
      <c r="AD31" s="104"/>
      <c r="AE31" s="104"/>
      <c r="AF31" s="104"/>
      <c r="AG31" s="104"/>
      <c r="AH31" s="104"/>
    </row>
    <row r="32" spans="1:34" ht="33" customHeight="1">
      <c r="A32" s="13"/>
      <c r="B32" s="710">
        <v>13</v>
      </c>
      <c r="C32" s="98" t="s">
        <v>86</v>
      </c>
      <c r="D32" s="105"/>
      <c r="E32" s="106"/>
      <c r="F32" s="14"/>
      <c r="G32" s="26"/>
      <c r="H32" s="91"/>
      <c r="I32" s="91"/>
      <c r="J32" s="91"/>
      <c r="K32" s="104"/>
      <c r="L32" s="104"/>
      <c r="M32" s="104"/>
      <c r="N32" s="104"/>
      <c r="O32" s="104"/>
      <c r="P32" s="104"/>
      <c r="Q32" s="104"/>
      <c r="R32" s="104"/>
      <c r="S32" s="104"/>
      <c r="T32" s="104"/>
      <c r="U32" s="104"/>
      <c r="V32" s="104"/>
      <c r="W32" s="104"/>
      <c r="X32" s="104"/>
      <c r="Y32" s="104"/>
      <c r="Z32" s="104"/>
      <c r="AA32" s="104"/>
      <c r="AB32" s="104"/>
      <c r="AC32" s="104"/>
      <c r="AD32" s="104"/>
      <c r="AE32" s="104"/>
      <c r="AF32" s="104"/>
      <c r="AG32" s="104"/>
      <c r="AH32" s="104"/>
    </row>
    <row r="33" spans="1:34" ht="303.75" customHeight="1">
      <c r="A33" s="13"/>
      <c r="B33" s="711"/>
      <c r="C33" s="101" t="str" cm="1">
        <f t="array" ref="C33">IF('5. Area Habitats'!D23=0,"",'5. Area Habitats'!D23)</f>
        <v/>
      </c>
      <c r="D33" s="102"/>
      <c r="E33" s="103"/>
      <c r="F33" s="14"/>
      <c r="G33" s="26"/>
      <c r="H33" s="91"/>
      <c r="I33" s="91"/>
      <c r="J33" s="91"/>
      <c r="K33" s="104"/>
      <c r="L33" s="104"/>
      <c r="M33" s="104"/>
      <c r="N33" s="104"/>
      <c r="O33" s="104"/>
      <c r="P33" s="104"/>
      <c r="Q33" s="104"/>
      <c r="R33" s="104"/>
      <c r="S33" s="104"/>
      <c r="T33" s="104"/>
      <c r="U33" s="104"/>
      <c r="V33" s="104"/>
      <c r="W33" s="104"/>
      <c r="X33" s="104"/>
      <c r="Y33" s="104"/>
      <c r="Z33" s="104"/>
      <c r="AA33" s="104"/>
      <c r="AB33" s="104"/>
      <c r="AC33" s="104"/>
      <c r="AD33" s="104"/>
      <c r="AE33" s="104"/>
      <c r="AF33" s="104"/>
      <c r="AG33" s="104"/>
      <c r="AH33" s="104"/>
    </row>
    <row r="34" spans="1:34" ht="33" customHeight="1">
      <c r="A34" s="13"/>
      <c r="B34" s="710">
        <v>14</v>
      </c>
      <c r="C34" s="98" t="s">
        <v>86</v>
      </c>
      <c r="D34" s="105"/>
      <c r="E34" s="106"/>
      <c r="F34" s="14"/>
      <c r="G34" s="26"/>
      <c r="H34" s="91"/>
      <c r="I34" s="91"/>
      <c r="J34" s="91"/>
      <c r="K34" s="104"/>
      <c r="L34" s="104"/>
      <c r="M34" s="104"/>
      <c r="N34" s="104"/>
      <c r="O34" s="104"/>
      <c r="P34" s="104"/>
      <c r="Q34" s="104"/>
      <c r="R34" s="104"/>
      <c r="S34" s="104"/>
      <c r="T34" s="104"/>
      <c r="U34" s="104"/>
      <c r="V34" s="104"/>
      <c r="W34" s="104"/>
      <c r="X34" s="104"/>
      <c r="Y34" s="104"/>
      <c r="Z34" s="104"/>
      <c r="AA34" s="104"/>
      <c r="AB34" s="104"/>
      <c r="AC34" s="104"/>
      <c r="AD34" s="104"/>
      <c r="AE34" s="104"/>
      <c r="AF34" s="104"/>
      <c r="AG34" s="104"/>
      <c r="AH34" s="104"/>
    </row>
    <row r="35" spans="1:34" ht="303.75" customHeight="1">
      <c r="A35" s="13"/>
      <c r="B35" s="711"/>
      <c r="C35" s="101" t="str" cm="1">
        <f t="array" ref="C35">IF('5. Area Habitats'!D24=0,"",'5. Area Habitats'!D24)</f>
        <v/>
      </c>
      <c r="D35" s="102"/>
      <c r="E35" s="103"/>
      <c r="F35" s="14"/>
      <c r="G35" s="26"/>
      <c r="H35" s="91"/>
      <c r="I35" s="91"/>
      <c r="J35" s="91"/>
      <c r="K35" s="104"/>
      <c r="L35" s="104"/>
      <c r="M35" s="104"/>
      <c r="N35" s="104"/>
      <c r="O35" s="104"/>
      <c r="P35" s="104"/>
      <c r="Q35" s="104"/>
      <c r="R35" s="104"/>
      <c r="S35" s="104"/>
      <c r="T35" s="104"/>
      <c r="U35" s="104"/>
      <c r="V35" s="104"/>
      <c r="W35" s="104"/>
      <c r="X35" s="104"/>
      <c r="Y35" s="104"/>
      <c r="Z35" s="104"/>
      <c r="AA35" s="104"/>
      <c r="AB35" s="104"/>
      <c r="AC35" s="104"/>
      <c r="AD35" s="104"/>
      <c r="AE35" s="104"/>
      <c r="AF35" s="104"/>
      <c r="AG35" s="104"/>
      <c r="AH35" s="104"/>
    </row>
    <row r="36" spans="1:34" ht="33" customHeight="1">
      <c r="A36" s="13"/>
      <c r="B36" s="710">
        <v>15</v>
      </c>
      <c r="C36" s="98" t="s">
        <v>86</v>
      </c>
      <c r="D36" s="105"/>
      <c r="E36" s="106"/>
      <c r="F36" s="14"/>
      <c r="G36" s="26"/>
      <c r="H36" s="91"/>
      <c r="I36" s="91"/>
      <c r="J36" s="91"/>
      <c r="K36" s="104"/>
      <c r="L36" s="104"/>
      <c r="M36" s="104"/>
      <c r="N36" s="104"/>
      <c r="O36" s="104"/>
      <c r="P36" s="104"/>
      <c r="Q36" s="104"/>
      <c r="R36" s="104"/>
      <c r="S36" s="104"/>
      <c r="T36" s="104"/>
      <c r="U36" s="104"/>
      <c r="V36" s="104"/>
      <c r="W36" s="104"/>
      <c r="X36" s="104"/>
      <c r="Y36" s="104"/>
      <c r="Z36" s="104"/>
      <c r="AA36" s="104"/>
      <c r="AB36" s="104"/>
      <c r="AC36" s="104"/>
      <c r="AD36" s="104"/>
      <c r="AE36" s="104"/>
      <c r="AF36" s="104"/>
      <c r="AG36" s="104"/>
      <c r="AH36" s="104"/>
    </row>
    <row r="37" spans="1:34" ht="303.75" customHeight="1">
      <c r="A37" s="13"/>
      <c r="B37" s="711"/>
      <c r="C37" s="101" t="str" cm="1">
        <f t="array" ref="C37">IF('5. Area Habitats'!D25=0,"",'5. Area Habitats'!D25)</f>
        <v/>
      </c>
      <c r="D37" s="102"/>
      <c r="E37" s="103"/>
      <c r="F37" s="14"/>
      <c r="G37" s="26"/>
      <c r="H37" s="91"/>
      <c r="I37" s="91"/>
      <c r="J37" s="91"/>
      <c r="K37" s="104"/>
      <c r="L37" s="104"/>
      <c r="M37" s="104"/>
      <c r="N37" s="104"/>
      <c r="O37" s="104"/>
      <c r="P37" s="104"/>
      <c r="Q37" s="104"/>
      <c r="R37" s="104"/>
      <c r="S37" s="104"/>
      <c r="T37" s="104"/>
      <c r="U37" s="104"/>
      <c r="V37" s="104"/>
      <c r="W37" s="104"/>
      <c r="X37" s="104"/>
      <c r="Y37" s="104"/>
      <c r="Z37" s="104"/>
      <c r="AA37" s="104"/>
      <c r="AB37" s="104"/>
      <c r="AC37" s="104"/>
      <c r="AD37" s="104"/>
      <c r="AE37" s="104"/>
      <c r="AF37" s="104"/>
      <c r="AG37" s="104"/>
      <c r="AH37" s="104"/>
    </row>
    <row r="38" spans="1:34" ht="33" customHeight="1">
      <c r="A38" s="13"/>
      <c r="B38" s="710">
        <v>16</v>
      </c>
      <c r="C38" s="98" t="s">
        <v>86</v>
      </c>
      <c r="D38" s="105"/>
      <c r="E38" s="106"/>
      <c r="F38" s="14"/>
      <c r="G38" s="26"/>
      <c r="H38" s="91"/>
      <c r="I38" s="91"/>
      <c r="J38" s="91"/>
      <c r="K38" s="104"/>
      <c r="L38" s="104"/>
      <c r="M38" s="104"/>
      <c r="N38" s="104"/>
      <c r="O38" s="104"/>
      <c r="P38" s="104"/>
      <c r="Q38" s="104"/>
      <c r="R38" s="104"/>
      <c r="S38" s="104"/>
      <c r="T38" s="104"/>
      <c r="U38" s="104"/>
      <c r="V38" s="104"/>
      <c r="W38" s="104"/>
      <c r="X38" s="104"/>
      <c r="Y38" s="104"/>
      <c r="Z38" s="104"/>
      <c r="AA38" s="104"/>
      <c r="AB38" s="104"/>
      <c r="AC38" s="104"/>
      <c r="AD38" s="104"/>
      <c r="AE38" s="104"/>
      <c r="AF38" s="104"/>
      <c r="AG38" s="104"/>
      <c r="AH38" s="104"/>
    </row>
    <row r="39" spans="1:34" ht="303.75" customHeight="1">
      <c r="A39" s="13"/>
      <c r="B39" s="711"/>
      <c r="C39" s="101" t="str" cm="1">
        <f t="array" ref="C39">IF('5. Area Habitats'!D26=0,"",'5. Area Habitats'!D26)</f>
        <v/>
      </c>
      <c r="D39" s="102"/>
      <c r="E39" s="103"/>
      <c r="F39" s="14"/>
      <c r="G39" s="26"/>
      <c r="H39" s="91"/>
      <c r="I39" s="91"/>
      <c r="J39" s="91"/>
      <c r="K39" s="104"/>
      <c r="L39" s="104"/>
      <c r="M39" s="104"/>
      <c r="N39" s="104"/>
      <c r="O39" s="104"/>
      <c r="P39" s="104"/>
      <c r="Q39" s="104"/>
      <c r="R39" s="104"/>
      <c r="S39" s="104"/>
      <c r="T39" s="104"/>
      <c r="U39" s="104"/>
      <c r="V39" s="104"/>
      <c r="W39" s="104"/>
      <c r="X39" s="104"/>
      <c r="Y39" s="104"/>
      <c r="Z39" s="104"/>
      <c r="AA39" s="104"/>
      <c r="AB39" s="104"/>
      <c r="AC39" s="104"/>
      <c r="AD39" s="104"/>
      <c r="AE39" s="104"/>
      <c r="AF39" s="104"/>
      <c r="AG39" s="104"/>
      <c r="AH39" s="104"/>
    </row>
    <row r="40" spans="1:34" ht="33" customHeight="1">
      <c r="A40" s="13"/>
      <c r="B40" s="710">
        <v>17</v>
      </c>
      <c r="C40" s="98" t="s">
        <v>86</v>
      </c>
      <c r="D40" s="105"/>
      <c r="E40" s="106"/>
      <c r="F40" s="14"/>
      <c r="G40" s="26"/>
      <c r="H40" s="91"/>
      <c r="I40" s="91"/>
      <c r="J40" s="91"/>
      <c r="K40" s="104"/>
      <c r="L40" s="104"/>
      <c r="M40" s="104"/>
      <c r="N40" s="104"/>
      <c r="O40" s="104"/>
      <c r="P40" s="104"/>
      <c r="Q40" s="104"/>
      <c r="R40" s="104"/>
      <c r="S40" s="104"/>
      <c r="T40" s="104"/>
      <c r="U40" s="104"/>
      <c r="V40" s="104"/>
      <c r="W40" s="104"/>
      <c r="X40" s="104"/>
      <c r="Y40" s="104"/>
      <c r="Z40" s="104"/>
      <c r="AA40" s="104"/>
      <c r="AB40" s="104"/>
      <c r="AC40" s="104"/>
      <c r="AD40" s="104"/>
      <c r="AE40" s="104"/>
      <c r="AF40" s="104"/>
      <c r="AG40" s="104"/>
      <c r="AH40" s="104"/>
    </row>
    <row r="41" spans="1:34" ht="303.75" customHeight="1">
      <c r="A41" s="13"/>
      <c r="B41" s="711"/>
      <c r="C41" s="101" t="str" cm="1">
        <f t="array" ref="C41">IF('5. Area Habitats'!D27=0,"",'5. Area Habitats'!D27)</f>
        <v/>
      </c>
      <c r="D41" s="102"/>
      <c r="E41" s="103"/>
      <c r="F41" s="14"/>
      <c r="G41" s="26"/>
      <c r="H41" s="91"/>
      <c r="I41" s="91"/>
      <c r="J41" s="91"/>
      <c r="K41" s="104"/>
      <c r="L41" s="104"/>
      <c r="M41" s="104"/>
      <c r="N41" s="104"/>
      <c r="O41" s="104"/>
      <c r="P41" s="104"/>
      <c r="Q41" s="104"/>
      <c r="R41" s="104"/>
      <c r="S41" s="104"/>
      <c r="T41" s="104"/>
      <c r="U41" s="104"/>
      <c r="V41" s="104"/>
      <c r="W41" s="104"/>
      <c r="X41" s="104"/>
      <c r="Y41" s="104"/>
      <c r="Z41" s="104"/>
      <c r="AA41" s="104"/>
      <c r="AB41" s="104"/>
      <c r="AC41" s="104"/>
      <c r="AD41" s="104"/>
      <c r="AE41" s="104"/>
      <c r="AF41" s="104"/>
      <c r="AG41" s="104"/>
      <c r="AH41" s="104"/>
    </row>
    <row r="42" spans="1:34" ht="33" customHeight="1">
      <c r="A42" s="13"/>
      <c r="B42" s="710">
        <v>18</v>
      </c>
      <c r="C42" s="98" t="s">
        <v>86</v>
      </c>
      <c r="D42" s="105"/>
      <c r="E42" s="106"/>
      <c r="F42" s="14"/>
      <c r="G42" s="26"/>
      <c r="H42" s="91"/>
      <c r="I42" s="91"/>
      <c r="J42" s="91"/>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row>
    <row r="43" spans="1:34" ht="303.75" customHeight="1">
      <c r="A43" s="13"/>
      <c r="B43" s="711"/>
      <c r="C43" s="101" t="str" cm="1">
        <f t="array" ref="C43">IF('5. Area Habitats'!D28=0,"",'5. Area Habitats'!D28)</f>
        <v/>
      </c>
      <c r="D43" s="102"/>
      <c r="E43" s="103"/>
      <c r="F43" s="14"/>
      <c r="G43" s="26"/>
      <c r="H43" s="91"/>
      <c r="I43" s="91"/>
      <c r="J43" s="91"/>
      <c r="K43" s="104"/>
      <c r="L43" s="104"/>
      <c r="M43" s="104"/>
      <c r="N43" s="104"/>
      <c r="O43" s="104"/>
      <c r="P43" s="104"/>
      <c r="Q43" s="104"/>
      <c r="R43" s="104"/>
      <c r="S43" s="104"/>
      <c r="T43" s="104"/>
      <c r="U43" s="104"/>
      <c r="V43" s="104"/>
      <c r="W43" s="104"/>
      <c r="X43" s="104"/>
      <c r="Y43" s="104"/>
      <c r="Z43" s="104"/>
      <c r="AA43" s="104"/>
      <c r="AB43" s="104"/>
      <c r="AC43" s="104"/>
      <c r="AD43" s="104"/>
      <c r="AE43" s="104"/>
      <c r="AF43" s="104"/>
      <c r="AG43" s="104"/>
      <c r="AH43" s="104"/>
    </row>
    <row r="44" spans="1:34" ht="33" customHeight="1">
      <c r="A44" s="13"/>
      <c r="B44" s="710">
        <v>19</v>
      </c>
      <c r="C44" s="98" t="s">
        <v>86</v>
      </c>
      <c r="D44" s="105"/>
      <c r="E44" s="106"/>
      <c r="F44" s="14"/>
      <c r="G44" s="26"/>
      <c r="H44" s="91"/>
      <c r="I44" s="91"/>
      <c r="J44" s="91"/>
      <c r="K44" s="104"/>
      <c r="L44" s="104"/>
      <c r="M44" s="104"/>
      <c r="N44" s="104"/>
      <c r="O44" s="104"/>
      <c r="P44" s="104"/>
      <c r="Q44" s="104"/>
      <c r="R44" s="104"/>
      <c r="S44" s="104"/>
      <c r="T44" s="104"/>
      <c r="U44" s="104"/>
      <c r="V44" s="104"/>
      <c r="W44" s="104"/>
      <c r="X44" s="104"/>
      <c r="Y44" s="104"/>
      <c r="Z44" s="104"/>
      <c r="AA44" s="104"/>
      <c r="AB44" s="104"/>
      <c r="AC44" s="104"/>
      <c r="AD44" s="104"/>
      <c r="AE44" s="104"/>
      <c r="AF44" s="104"/>
      <c r="AG44" s="104"/>
      <c r="AH44" s="104"/>
    </row>
    <row r="45" spans="1:34" ht="303.75" customHeight="1">
      <c r="A45" s="13"/>
      <c r="B45" s="711"/>
      <c r="C45" s="101" t="str" cm="1">
        <f t="array" ref="C45">IF('5. Area Habitats'!D29=0,"",'5. Area Habitats'!D29)</f>
        <v/>
      </c>
      <c r="D45" s="102"/>
      <c r="E45" s="103"/>
      <c r="F45" s="14"/>
      <c r="G45" s="26"/>
      <c r="H45" s="91"/>
      <c r="I45" s="91"/>
      <c r="J45" s="91"/>
      <c r="K45" s="104"/>
      <c r="L45" s="104"/>
      <c r="M45" s="104"/>
      <c r="N45" s="104"/>
      <c r="O45" s="104"/>
      <c r="P45" s="104"/>
      <c r="Q45" s="104"/>
      <c r="R45" s="104"/>
      <c r="S45" s="104"/>
      <c r="T45" s="104"/>
      <c r="U45" s="104"/>
      <c r="V45" s="104"/>
      <c r="W45" s="104"/>
      <c r="X45" s="104"/>
      <c r="Y45" s="104"/>
      <c r="Z45" s="104"/>
      <c r="AA45" s="104"/>
      <c r="AB45" s="104"/>
      <c r="AC45" s="104"/>
      <c r="AD45" s="104"/>
      <c r="AE45" s="104"/>
      <c r="AF45" s="104"/>
      <c r="AG45" s="104"/>
      <c r="AH45" s="104"/>
    </row>
    <row r="46" spans="1:34" ht="33" customHeight="1">
      <c r="A46" s="13"/>
      <c r="B46" s="710">
        <v>20</v>
      </c>
      <c r="C46" s="98" t="s">
        <v>86</v>
      </c>
      <c r="D46" s="105"/>
      <c r="E46" s="106"/>
      <c r="F46" s="14"/>
      <c r="G46" s="26"/>
      <c r="H46" s="91"/>
      <c r="I46" s="91"/>
      <c r="J46" s="91"/>
      <c r="K46" s="104"/>
      <c r="L46" s="104"/>
      <c r="M46" s="104"/>
      <c r="N46" s="104"/>
      <c r="O46" s="104"/>
      <c r="P46" s="104"/>
      <c r="Q46" s="104"/>
      <c r="R46" s="104"/>
      <c r="S46" s="104"/>
      <c r="T46" s="104"/>
      <c r="U46" s="104"/>
      <c r="V46" s="104"/>
      <c r="W46" s="104"/>
      <c r="X46" s="104"/>
      <c r="Y46" s="104"/>
      <c r="Z46" s="104"/>
      <c r="AA46" s="104"/>
      <c r="AB46" s="104"/>
      <c r="AC46" s="104"/>
      <c r="AD46" s="104"/>
      <c r="AE46" s="104"/>
      <c r="AF46" s="104"/>
      <c r="AG46" s="104"/>
      <c r="AH46" s="104"/>
    </row>
    <row r="47" spans="1:34" ht="303.75" customHeight="1">
      <c r="A47" s="13"/>
      <c r="B47" s="711"/>
      <c r="C47" s="101" t="str" cm="1">
        <f t="array" ref="C47">IF('5. Area Habitats'!D30=0,"",'5. Area Habitats'!D30)</f>
        <v/>
      </c>
      <c r="D47" s="102"/>
      <c r="E47" s="103"/>
      <c r="F47" s="14"/>
      <c r="G47" s="26"/>
      <c r="H47" s="91"/>
      <c r="I47" s="91"/>
      <c r="J47" s="91"/>
      <c r="K47" s="104"/>
      <c r="L47" s="104"/>
      <c r="M47" s="104"/>
      <c r="N47" s="104"/>
      <c r="O47" s="104"/>
      <c r="P47" s="104"/>
      <c r="Q47" s="104"/>
      <c r="R47" s="104"/>
      <c r="S47" s="104"/>
      <c r="T47" s="104"/>
      <c r="U47" s="104"/>
      <c r="V47" s="104"/>
      <c r="W47" s="104"/>
      <c r="X47" s="104"/>
      <c r="Y47" s="104"/>
      <c r="Z47" s="104"/>
      <c r="AA47" s="104"/>
      <c r="AB47" s="104"/>
      <c r="AC47" s="104"/>
      <c r="AD47" s="104"/>
      <c r="AE47" s="104"/>
      <c r="AF47" s="104"/>
      <c r="AG47" s="104"/>
      <c r="AH47" s="104"/>
    </row>
    <row r="48" spans="1:34" ht="14.4" customHeight="1">
      <c r="A48" s="8"/>
      <c r="B48" s="19"/>
      <c r="C48" s="19"/>
      <c r="D48" s="19"/>
      <c r="E48" s="19"/>
      <c r="F48" s="9"/>
      <c r="G48" s="26"/>
      <c r="H48" s="91"/>
      <c r="I48" s="91"/>
      <c r="J48" s="91"/>
      <c r="K48" s="104"/>
      <c r="L48" s="104"/>
      <c r="M48" s="104"/>
      <c r="N48" s="104"/>
      <c r="O48" s="104"/>
      <c r="P48" s="104"/>
      <c r="Q48" s="104"/>
      <c r="R48" s="104"/>
      <c r="S48" s="104"/>
      <c r="T48" s="104"/>
      <c r="U48" s="104"/>
      <c r="V48" s="104"/>
      <c r="W48" s="104"/>
      <c r="X48" s="104"/>
      <c r="Y48" s="104"/>
      <c r="Z48" s="104"/>
      <c r="AA48" s="104"/>
      <c r="AB48" s="104"/>
      <c r="AC48" s="104"/>
      <c r="AD48" s="104"/>
      <c r="AE48" s="104"/>
      <c r="AF48" s="104"/>
      <c r="AG48" s="104"/>
      <c r="AH48" s="104"/>
    </row>
    <row r="49" spans="1:34" ht="14.4" customHeight="1">
      <c r="A49" s="8"/>
      <c r="B49" s="9"/>
      <c r="C49" s="9"/>
      <c r="D49" s="9"/>
      <c r="E49" s="9"/>
      <c r="F49" s="9"/>
      <c r="G49" s="26"/>
      <c r="H49" s="91"/>
      <c r="I49" s="91"/>
      <c r="J49" s="91"/>
      <c r="K49" s="104"/>
      <c r="L49" s="104"/>
      <c r="M49" s="104"/>
      <c r="N49" s="104"/>
      <c r="O49" s="104"/>
      <c r="P49" s="104"/>
      <c r="Q49" s="104"/>
      <c r="R49" s="104"/>
      <c r="S49" s="104"/>
      <c r="T49" s="104"/>
      <c r="U49" s="104"/>
      <c r="V49" s="104"/>
      <c r="W49" s="104"/>
      <c r="X49" s="104"/>
      <c r="Y49" s="104"/>
      <c r="Z49" s="104"/>
      <c r="AA49" s="104"/>
      <c r="AB49" s="104"/>
      <c r="AC49" s="104"/>
      <c r="AD49" s="104"/>
      <c r="AE49" s="104"/>
      <c r="AF49" s="104"/>
      <c r="AG49" s="104"/>
      <c r="AH49" s="104"/>
    </row>
    <row r="50" spans="1:34" ht="14.4" customHeight="1">
      <c r="A50" s="8"/>
      <c r="B50" s="9"/>
      <c r="C50" s="9"/>
      <c r="D50" s="9"/>
      <c r="E50" s="9"/>
      <c r="F50" s="9"/>
      <c r="G50" s="26"/>
      <c r="H50" s="91"/>
      <c r="I50" s="91"/>
      <c r="J50" s="91"/>
      <c r="K50" s="104"/>
      <c r="L50" s="104"/>
      <c r="M50" s="104"/>
      <c r="N50" s="104"/>
      <c r="O50" s="104"/>
      <c r="P50" s="104"/>
      <c r="Q50" s="104"/>
      <c r="R50" s="104"/>
      <c r="S50" s="104"/>
      <c r="T50" s="104"/>
      <c r="U50" s="104"/>
      <c r="V50" s="104"/>
      <c r="W50" s="104"/>
      <c r="X50" s="104"/>
      <c r="Y50" s="104"/>
      <c r="Z50" s="104"/>
      <c r="AA50" s="104"/>
      <c r="AB50" s="104"/>
      <c r="AC50" s="104"/>
      <c r="AD50" s="104"/>
      <c r="AE50" s="104"/>
      <c r="AF50" s="104"/>
      <c r="AG50" s="104"/>
      <c r="AH50" s="104"/>
    </row>
    <row r="51" spans="1:34" ht="14.4" customHeight="1">
      <c r="A51" s="8"/>
      <c r="B51" s="9"/>
      <c r="C51" s="9"/>
      <c r="D51" s="9"/>
      <c r="E51" s="9"/>
      <c r="F51" s="9"/>
      <c r="G51" s="26"/>
      <c r="H51" s="91"/>
      <c r="I51" s="91"/>
      <c r="J51" s="91"/>
      <c r="K51" s="104"/>
      <c r="L51" s="104"/>
      <c r="M51" s="104"/>
      <c r="N51" s="104"/>
      <c r="O51" s="104"/>
      <c r="P51" s="104"/>
      <c r="Q51" s="104"/>
      <c r="R51" s="104"/>
      <c r="S51" s="104"/>
      <c r="T51" s="104"/>
      <c r="U51" s="104"/>
      <c r="V51" s="104"/>
      <c r="W51" s="104"/>
      <c r="X51" s="104"/>
      <c r="Y51" s="104"/>
      <c r="Z51" s="104"/>
      <c r="AA51" s="104"/>
      <c r="AB51" s="104"/>
      <c r="AC51" s="104"/>
      <c r="AD51" s="104"/>
      <c r="AE51" s="104"/>
      <c r="AF51" s="104"/>
      <c r="AG51" s="104"/>
      <c r="AH51" s="104"/>
    </row>
    <row r="52" spans="1:34" ht="14.4" hidden="1" customHeight="1">
      <c r="A52" s="8"/>
      <c r="B52" s="9"/>
      <c r="C52" s="9"/>
      <c r="D52" s="9"/>
      <c r="E52" s="9"/>
      <c r="F52" s="9"/>
      <c r="G52" s="26"/>
      <c r="H52" s="91"/>
      <c r="I52" s="91"/>
      <c r="J52" s="91"/>
      <c r="K52" s="104"/>
      <c r="L52" s="104"/>
      <c r="M52" s="104"/>
      <c r="N52" s="104"/>
      <c r="O52" s="104"/>
      <c r="P52" s="104"/>
      <c r="Q52" s="104"/>
      <c r="R52" s="104"/>
      <c r="S52" s="104"/>
      <c r="T52" s="104"/>
      <c r="U52" s="104"/>
      <c r="V52" s="104"/>
      <c r="W52" s="104"/>
      <c r="X52" s="104"/>
      <c r="Y52" s="104"/>
      <c r="Z52" s="104"/>
      <c r="AA52" s="104"/>
      <c r="AB52" s="104"/>
      <c r="AC52" s="104"/>
      <c r="AD52" s="104"/>
      <c r="AE52" s="104"/>
      <c r="AF52" s="104"/>
      <c r="AG52" s="104"/>
      <c r="AH52" s="104"/>
    </row>
    <row r="53" spans="1:34" ht="14.4" hidden="1" customHeight="1">
      <c r="A53" s="8"/>
      <c r="B53" s="9"/>
      <c r="C53" s="9"/>
      <c r="D53" s="9"/>
      <c r="E53" s="9"/>
      <c r="F53" s="9"/>
      <c r="G53" s="26"/>
      <c r="H53" s="91"/>
      <c r="I53" s="91"/>
      <c r="J53" s="91"/>
      <c r="K53" s="104"/>
      <c r="L53" s="104"/>
      <c r="M53" s="104"/>
      <c r="N53" s="104"/>
      <c r="O53" s="104"/>
      <c r="P53" s="104"/>
      <c r="Q53" s="104"/>
      <c r="R53" s="104"/>
      <c r="S53" s="104"/>
      <c r="T53" s="104"/>
      <c r="U53" s="104"/>
      <c r="V53" s="104"/>
      <c r="W53" s="104"/>
      <c r="X53" s="104"/>
      <c r="Y53" s="104"/>
      <c r="Z53" s="104"/>
      <c r="AA53" s="104"/>
      <c r="AB53" s="104"/>
      <c r="AC53" s="104"/>
      <c r="AD53" s="104"/>
      <c r="AE53" s="104"/>
      <c r="AF53" s="104"/>
      <c r="AG53" s="104"/>
      <c r="AH53" s="104"/>
    </row>
    <row r="54" spans="1:34" ht="14.4" hidden="1" customHeight="1">
      <c r="A54" s="8"/>
      <c r="B54" s="9"/>
      <c r="C54" s="9"/>
      <c r="D54" s="9"/>
      <c r="E54" s="9"/>
      <c r="F54" s="9"/>
      <c r="G54" s="26"/>
      <c r="H54" s="91"/>
      <c r="I54" s="91"/>
      <c r="J54" s="91"/>
      <c r="K54" s="104"/>
      <c r="L54" s="104"/>
      <c r="M54" s="104"/>
      <c r="N54" s="104"/>
      <c r="O54" s="104"/>
      <c r="P54" s="104"/>
      <c r="Q54" s="104"/>
      <c r="R54" s="104"/>
      <c r="S54" s="104"/>
      <c r="T54" s="104"/>
      <c r="U54" s="104"/>
      <c r="V54" s="104"/>
      <c r="W54" s="104"/>
      <c r="X54" s="104"/>
      <c r="Y54" s="104"/>
      <c r="Z54" s="104"/>
      <c r="AA54" s="104"/>
      <c r="AB54" s="104"/>
      <c r="AC54" s="104"/>
      <c r="AD54" s="104"/>
      <c r="AE54" s="104"/>
      <c r="AF54" s="104"/>
      <c r="AG54" s="104"/>
      <c r="AH54" s="104"/>
    </row>
    <row r="55" spans="1:34" ht="14.4" hidden="1" customHeight="1">
      <c r="A55" s="8"/>
      <c r="B55" s="9"/>
      <c r="C55" s="9"/>
      <c r="D55" s="9"/>
      <c r="E55" s="9"/>
      <c r="F55" s="9"/>
      <c r="G55" s="26"/>
      <c r="H55" s="91"/>
      <c r="I55" s="91"/>
      <c r="J55" s="91"/>
      <c r="K55" s="104"/>
      <c r="L55" s="104"/>
      <c r="M55" s="104"/>
      <c r="N55" s="104"/>
      <c r="O55" s="104"/>
      <c r="P55" s="104"/>
      <c r="Q55" s="104"/>
      <c r="R55" s="104"/>
      <c r="S55" s="104"/>
      <c r="T55" s="104"/>
      <c r="U55" s="104"/>
      <c r="V55" s="104"/>
      <c r="W55" s="104"/>
      <c r="X55" s="104"/>
      <c r="Y55" s="104"/>
      <c r="Z55" s="104"/>
      <c r="AA55" s="104"/>
      <c r="AB55" s="104"/>
      <c r="AC55" s="104"/>
      <c r="AD55" s="104"/>
      <c r="AE55" s="104"/>
      <c r="AF55" s="104"/>
      <c r="AG55" s="104"/>
      <c r="AH55" s="104"/>
    </row>
    <row r="56" spans="1:34" ht="14.4" hidden="1" customHeight="1">
      <c r="A56" s="8"/>
      <c r="B56" s="9"/>
      <c r="C56" s="9"/>
      <c r="D56" s="9"/>
      <c r="E56" s="9"/>
      <c r="F56" s="9"/>
      <c r="G56" s="26"/>
      <c r="H56" s="91"/>
      <c r="I56" s="91"/>
      <c r="J56" s="91"/>
      <c r="K56" s="104"/>
      <c r="L56" s="104"/>
      <c r="M56" s="104"/>
      <c r="N56" s="104"/>
      <c r="O56" s="104"/>
      <c r="P56" s="104"/>
      <c r="Q56" s="104"/>
      <c r="R56" s="104"/>
      <c r="S56" s="104"/>
      <c r="T56" s="104"/>
      <c r="U56" s="104"/>
      <c r="V56" s="104"/>
      <c r="W56" s="104"/>
      <c r="X56" s="104"/>
      <c r="Y56" s="104"/>
      <c r="Z56" s="104"/>
      <c r="AA56" s="104"/>
      <c r="AB56" s="104"/>
      <c r="AC56" s="104"/>
      <c r="AD56" s="104"/>
      <c r="AE56" s="104"/>
      <c r="AF56" s="104"/>
      <c r="AG56" s="104"/>
      <c r="AH56" s="104"/>
    </row>
    <row r="57" spans="1:34" ht="14.4" hidden="1" customHeight="1">
      <c r="A57" s="8"/>
      <c r="B57" s="9"/>
      <c r="C57" s="9"/>
      <c r="D57" s="9"/>
      <c r="E57" s="9"/>
      <c r="F57" s="9"/>
      <c r="G57" s="26"/>
      <c r="H57" s="91"/>
      <c r="I57" s="91"/>
      <c r="J57" s="91"/>
      <c r="K57" s="104"/>
      <c r="L57" s="104"/>
      <c r="M57" s="104"/>
      <c r="N57" s="104"/>
      <c r="O57" s="104"/>
      <c r="P57" s="104"/>
      <c r="Q57" s="104"/>
      <c r="R57" s="104"/>
      <c r="S57" s="104"/>
      <c r="T57" s="104"/>
      <c r="U57" s="104"/>
      <c r="V57" s="104"/>
      <c r="W57" s="104"/>
      <c r="X57" s="104"/>
      <c r="Y57" s="104"/>
      <c r="Z57" s="104"/>
      <c r="AA57" s="104"/>
      <c r="AB57" s="104"/>
      <c r="AC57" s="104"/>
      <c r="AD57" s="104"/>
      <c r="AE57" s="104"/>
      <c r="AF57" s="104"/>
      <c r="AG57" s="104"/>
      <c r="AH57" s="104"/>
    </row>
    <row r="58" spans="1:34" ht="14.4" hidden="1" customHeight="1">
      <c r="A58" s="8"/>
      <c r="B58" s="9"/>
      <c r="C58" s="9"/>
      <c r="D58" s="9"/>
      <c r="E58" s="9"/>
      <c r="F58" s="9"/>
      <c r="G58" s="26"/>
      <c r="H58" s="91"/>
      <c r="I58" s="91"/>
      <c r="J58" s="91"/>
      <c r="K58" s="104"/>
      <c r="L58" s="104"/>
      <c r="M58" s="104"/>
      <c r="N58" s="104"/>
      <c r="O58" s="104"/>
      <c r="P58" s="104"/>
      <c r="Q58" s="104"/>
      <c r="R58" s="104"/>
      <c r="S58" s="104"/>
      <c r="T58" s="104"/>
      <c r="U58" s="104"/>
      <c r="V58" s="104"/>
      <c r="W58" s="104"/>
      <c r="X58" s="104"/>
      <c r="Y58" s="104"/>
      <c r="Z58" s="104"/>
      <c r="AA58" s="104"/>
      <c r="AB58" s="104"/>
      <c r="AC58" s="104"/>
      <c r="AD58" s="104"/>
      <c r="AE58" s="104"/>
      <c r="AF58" s="104"/>
      <c r="AG58" s="104"/>
      <c r="AH58" s="104"/>
    </row>
    <row r="59" spans="1:34" ht="14.4" hidden="1" customHeight="1">
      <c r="A59" s="8"/>
      <c r="B59" s="9"/>
      <c r="C59" s="9"/>
      <c r="D59" s="9"/>
      <c r="E59" s="9"/>
      <c r="F59" s="9"/>
      <c r="G59" s="26"/>
      <c r="H59" s="91"/>
      <c r="I59" s="91"/>
      <c r="J59" s="91"/>
      <c r="K59" s="104"/>
      <c r="L59" s="104"/>
      <c r="M59" s="104"/>
      <c r="N59" s="104"/>
      <c r="O59" s="104"/>
      <c r="P59" s="104"/>
      <c r="Q59" s="104"/>
      <c r="R59" s="104"/>
      <c r="S59" s="104"/>
      <c r="T59" s="104"/>
      <c r="U59" s="104"/>
      <c r="V59" s="104"/>
      <c r="W59" s="104"/>
      <c r="X59" s="104"/>
      <c r="Y59" s="104"/>
      <c r="Z59" s="104"/>
      <c r="AA59" s="104"/>
      <c r="AB59" s="104"/>
      <c r="AC59" s="104"/>
      <c r="AD59" s="104"/>
      <c r="AE59" s="104"/>
      <c r="AF59" s="104"/>
      <c r="AG59" s="104"/>
      <c r="AH59" s="104"/>
    </row>
    <row r="60" spans="1:34" ht="14.4" hidden="1" customHeight="1">
      <c r="A60" s="8"/>
      <c r="B60" s="9"/>
      <c r="C60" s="9"/>
      <c r="D60" s="9"/>
      <c r="E60" s="9"/>
      <c r="F60" s="9"/>
      <c r="G60" s="26"/>
      <c r="H60" s="91"/>
      <c r="I60" s="91"/>
      <c r="J60" s="91"/>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row>
    <row r="61" spans="1:34" ht="14.4" hidden="1" customHeight="1">
      <c r="A61" s="8"/>
      <c r="B61" s="9"/>
      <c r="C61" s="9"/>
      <c r="D61" s="9"/>
      <c r="E61" s="9"/>
      <c r="F61" s="9"/>
      <c r="G61" s="26"/>
      <c r="H61" s="91"/>
      <c r="I61" s="91"/>
      <c r="J61" s="91"/>
      <c r="K61" s="104"/>
      <c r="L61" s="104"/>
      <c r="M61" s="104"/>
      <c r="N61" s="104"/>
      <c r="O61" s="104"/>
      <c r="P61" s="104"/>
      <c r="Q61" s="104"/>
      <c r="R61" s="104"/>
      <c r="S61" s="104"/>
      <c r="T61" s="104"/>
      <c r="U61" s="104"/>
      <c r="V61" s="104"/>
      <c r="W61" s="104"/>
      <c r="X61" s="104"/>
      <c r="Y61" s="104"/>
      <c r="Z61" s="104"/>
      <c r="AA61" s="104"/>
      <c r="AB61" s="104"/>
      <c r="AC61" s="104"/>
      <c r="AD61" s="104"/>
      <c r="AE61" s="104"/>
      <c r="AF61" s="104"/>
      <c r="AG61" s="104"/>
      <c r="AH61" s="104"/>
    </row>
    <row r="62" spans="1:34" ht="14.4" hidden="1" customHeight="1">
      <c r="A62" s="8"/>
      <c r="B62" s="9"/>
      <c r="C62" s="9"/>
      <c r="D62" s="9"/>
      <c r="E62" s="9"/>
      <c r="F62" s="9"/>
      <c r="G62" s="26"/>
      <c r="H62" s="91"/>
      <c r="I62" s="91"/>
      <c r="J62" s="91"/>
      <c r="K62" s="104"/>
      <c r="L62" s="104"/>
      <c r="M62" s="104"/>
      <c r="N62" s="104"/>
      <c r="O62" s="104"/>
      <c r="P62" s="104"/>
      <c r="Q62" s="104"/>
      <c r="R62" s="104"/>
      <c r="S62" s="104"/>
      <c r="T62" s="104"/>
      <c r="U62" s="104"/>
      <c r="V62" s="104"/>
      <c r="W62" s="104"/>
      <c r="X62" s="104"/>
      <c r="Y62" s="104"/>
      <c r="Z62" s="104"/>
      <c r="AA62" s="104"/>
      <c r="AB62" s="104"/>
      <c r="AC62" s="104"/>
      <c r="AD62" s="104"/>
      <c r="AE62" s="104"/>
      <c r="AF62" s="104"/>
      <c r="AG62" s="104"/>
      <c r="AH62" s="104"/>
    </row>
    <row r="63" spans="1:34" ht="14.4" hidden="1" customHeight="1">
      <c r="A63" s="8"/>
      <c r="B63" s="9"/>
      <c r="C63" s="9"/>
      <c r="D63" s="9"/>
      <c r="E63" s="9"/>
      <c r="F63" s="9"/>
      <c r="G63" s="26"/>
      <c r="H63" s="91"/>
      <c r="I63" s="91"/>
      <c r="J63" s="91"/>
      <c r="K63" s="104"/>
      <c r="L63" s="104"/>
      <c r="M63" s="104"/>
      <c r="N63" s="104"/>
      <c r="O63" s="104"/>
      <c r="P63" s="104"/>
      <c r="Q63" s="104"/>
      <c r="R63" s="104"/>
      <c r="S63" s="104"/>
      <c r="T63" s="104"/>
      <c r="U63" s="104"/>
      <c r="V63" s="104"/>
      <c r="W63" s="104"/>
      <c r="X63" s="104"/>
      <c r="Y63" s="104"/>
      <c r="Z63" s="104"/>
      <c r="AA63" s="104"/>
      <c r="AB63" s="104"/>
      <c r="AC63" s="104"/>
      <c r="AD63" s="104"/>
      <c r="AE63" s="104"/>
      <c r="AF63" s="104"/>
      <c r="AG63" s="104"/>
      <c r="AH63" s="104"/>
    </row>
    <row r="64" spans="1:34" ht="14.4" hidden="1" customHeight="1">
      <c r="A64" s="8"/>
      <c r="B64" s="9"/>
      <c r="C64" s="9"/>
      <c r="D64" s="9"/>
      <c r="E64" s="9"/>
      <c r="F64" s="9"/>
      <c r="G64" s="26"/>
      <c r="H64" s="91"/>
      <c r="I64" s="91"/>
      <c r="J64" s="91"/>
      <c r="K64" s="104"/>
      <c r="L64" s="104"/>
      <c r="M64" s="104"/>
      <c r="N64" s="104"/>
      <c r="O64" s="104"/>
      <c r="P64" s="104"/>
      <c r="Q64" s="104"/>
      <c r="R64" s="104"/>
      <c r="S64" s="104"/>
      <c r="T64" s="104"/>
      <c r="U64" s="104"/>
      <c r="V64" s="104"/>
      <c r="W64" s="104"/>
      <c r="X64" s="104"/>
      <c r="Y64" s="104"/>
      <c r="Z64" s="104"/>
      <c r="AA64" s="104"/>
      <c r="AB64" s="104"/>
      <c r="AC64" s="104"/>
      <c r="AD64" s="104"/>
      <c r="AE64" s="104"/>
      <c r="AF64" s="104"/>
      <c r="AG64" s="104"/>
      <c r="AH64" s="104"/>
    </row>
    <row r="65" spans="1:34" ht="14.4" hidden="1" customHeight="1">
      <c r="A65" s="8"/>
      <c r="B65" s="9"/>
      <c r="C65" s="9"/>
      <c r="D65" s="9"/>
      <c r="E65" s="9"/>
      <c r="F65" s="9"/>
      <c r="G65" s="26"/>
      <c r="H65" s="91"/>
      <c r="I65" s="91"/>
      <c r="J65" s="91"/>
      <c r="K65" s="104"/>
      <c r="L65" s="104"/>
      <c r="M65" s="104"/>
      <c r="N65" s="104"/>
      <c r="O65" s="104"/>
      <c r="P65" s="104"/>
      <c r="Q65" s="104"/>
      <c r="R65" s="104"/>
      <c r="S65" s="104"/>
      <c r="T65" s="104"/>
      <c r="U65" s="104"/>
      <c r="V65" s="104"/>
      <c r="W65" s="104"/>
      <c r="X65" s="104"/>
      <c r="Y65" s="104"/>
      <c r="Z65" s="104"/>
      <c r="AA65" s="104"/>
      <c r="AB65" s="104"/>
      <c r="AC65" s="104"/>
      <c r="AD65" s="104"/>
      <c r="AE65" s="104"/>
      <c r="AF65" s="104"/>
      <c r="AG65" s="104"/>
      <c r="AH65" s="104"/>
    </row>
    <row r="66" spans="1:34" ht="14.4" hidden="1" customHeight="1">
      <c r="A66" s="8"/>
      <c r="B66" s="9"/>
      <c r="C66" s="9"/>
      <c r="D66" s="9"/>
      <c r="E66" s="9"/>
      <c r="F66" s="9"/>
      <c r="G66" s="26"/>
      <c r="H66" s="91"/>
      <c r="I66" s="91"/>
      <c r="J66" s="91"/>
      <c r="K66" s="104"/>
      <c r="L66" s="104"/>
      <c r="M66" s="104"/>
      <c r="N66" s="104"/>
      <c r="O66" s="104"/>
      <c r="P66" s="104"/>
      <c r="Q66" s="104"/>
      <c r="R66" s="104"/>
      <c r="S66" s="104"/>
      <c r="T66" s="104"/>
      <c r="U66" s="104"/>
      <c r="V66" s="104"/>
      <c r="W66" s="104"/>
      <c r="X66" s="104"/>
      <c r="Y66" s="104"/>
      <c r="Z66" s="104"/>
      <c r="AA66" s="104"/>
      <c r="AB66" s="104"/>
      <c r="AC66" s="104"/>
      <c r="AD66" s="104"/>
      <c r="AE66" s="104"/>
      <c r="AF66" s="104"/>
      <c r="AG66" s="104"/>
      <c r="AH66" s="104"/>
    </row>
    <row r="67" spans="1:34" ht="14.4" hidden="1" customHeight="1">
      <c r="A67" s="8"/>
      <c r="B67" s="9"/>
      <c r="C67" s="9"/>
      <c r="D67" s="9"/>
      <c r="E67" s="9"/>
      <c r="F67" s="9"/>
      <c r="G67" s="26"/>
      <c r="H67" s="91"/>
      <c r="I67" s="91"/>
      <c r="J67" s="91"/>
      <c r="K67" s="104"/>
      <c r="L67" s="104"/>
      <c r="M67" s="104"/>
      <c r="N67" s="104"/>
      <c r="O67" s="104"/>
      <c r="P67" s="104"/>
      <c r="Q67" s="104"/>
      <c r="R67" s="104"/>
      <c r="S67" s="104"/>
      <c r="T67" s="104"/>
      <c r="U67" s="104"/>
      <c r="V67" s="104"/>
      <c r="W67" s="104"/>
      <c r="X67" s="104"/>
      <c r="Y67" s="104"/>
      <c r="Z67" s="104"/>
      <c r="AA67" s="104"/>
      <c r="AB67" s="104"/>
      <c r="AC67" s="104"/>
      <c r="AD67" s="104"/>
      <c r="AE67" s="104"/>
      <c r="AF67" s="104"/>
      <c r="AG67" s="104"/>
      <c r="AH67" s="104"/>
    </row>
    <row r="68" spans="1:34" ht="14.4" hidden="1" customHeight="1">
      <c r="A68" s="8"/>
      <c r="B68" s="9"/>
      <c r="C68" s="9"/>
      <c r="D68" s="9"/>
      <c r="E68" s="9"/>
      <c r="F68" s="9"/>
      <c r="G68" s="26"/>
      <c r="H68" s="91"/>
      <c r="I68" s="91"/>
      <c r="J68" s="91"/>
      <c r="K68" s="104"/>
      <c r="L68" s="104"/>
      <c r="M68" s="104"/>
      <c r="N68" s="104"/>
      <c r="O68" s="104"/>
      <c r="P68" s="104"/>
      <c r="Q68" s="104"/>
      <c r="R68" s="104"/>
      <c r="S68" s="104"/>
      <c r="T68" s="104"/>
      <c r="U68" s="104"/>
      <c r="V68" s="104"/>
      <c r="W68" s="104"/>
      <c r="X68" s="104"/>
      <c r="Y68" s="104"/>
      <c r="Z68" s="104"/>
      <c r="AA68" s="104"/>
      <c r="AB68" s="104"/>
      <c r="AC68" s="104"/>
      <c r="AD68" s="104"/>
      <c r="AE68" s="104"/>
      <c r="AF68" s="104"/>
      <c r="AG68" s="104"/>
      <c r="AH68" s="104"/>
    </row>
    <row r="69" spans="1:34" ht="14.4" hidden="1" customHeight="1">
      <c r="A69" s="8"/>
      <c r="B69" s="9"/>
      <c r="C69" s="9"/>
      <c r="D69" s="9"/>
      <c r="E69" s="9"/>
      <c r="F69" s="9"/>
      <c r="G69" s="26"/>
      <c r="H69" s="91"/>
      <c r="I69" s="91"/>
      <c r="J69" s="91"/>
      <c r="K69" s="104"/>
      <c r="L69" s="104"/>
      <c r="M69" s="104"/>
      <c r="N69" s="104"/>
      <c r="O69" s="104"/>
      <c r="P69" s="104"/>
      <c r="Q69" s="104"/>
      <c r="R69" s="104"/>
      <c r="S69" s="104"/>
      <c r="T69" s="104"/>
      <c r="U69" s="104"/>
      <c r="V69" s="104"/>
      <c r="W69" s="104"/>
      <c r="X69" s="104"/>
      <c r="Y69" s="104"/>
      <c r="Z69" s="104"/>
      <c r="AA69" s="104"/>
      <c r="AB69" s="104"/>
      <c r="AC69" s="104"/>
      <c r="AD69" s="104"/>
      <c r="AE69" s="104"/>
      <c r="AF69" s="104"/>
      <c r="AG69" s="104"/>
      <c r="AH69" s="104"/>
    </row>
    <row r="70" spans="1:34" ht="14.4" hidden="1" customHeight="1">
      <c r="A70" s="8"/>
      <c r="B70" s="9"/>
      <c r="C70" s="9"/>
      <c r="D70" s="9"/>
      <c r="E70" s="9"/>
      <c r="F70" s="9"/>
      <c r="G70" s="26"/>
      <c r="H70" s="91"/>
      <c r="I70" s="91"/>
      <c r="J70" s="91"/>
      <c r="K70" s="104"/>
      <c r="L70" s="104"/>
      <c r="M70" s="104"/>
      <c r="N70" s="104"/>
      <c r="O70" s="104"/>
      <c r="P70" s="104"/>
      <c r="Q70" s="104"/>
      <c r="R70" s="104"/>
      <c r="S70" s="104"/>
      <c r="T70" s="104"/>
      <c r="U70" s="104"/>
      <c r="V70" s="104"/>
      <c r="W70" s="104"/>
      <c r="X70" s="104"/>
      <c r="Y70" s="104"/>
      <c r="Z70" s="104"/>
      <c r="AA70" s="104"/>
      <c r="AB70" s="104"/>
      <c r="AC70" s="104"/>
      <c r="AD70" s="104"/>
      <c r="AE70" s="104"/>
      <c r="AF70" s="104"/>
      <c r="AG70" s="104"/>
      <c r="AH70" s="104"/>
    </row>
    <row r="71" spans="1:34" ht="14.4" hidden="1" customHeight="1">
      <c r="A71" s="8"/>
      <c r="B71" s="9"/>
      <c r="C71" s="9"/>
      <c r="D71" s="9"/>
      <c r="E71" s="9"/>
      <c r="F71" s="9"/>
      <c r="G71" s="26"/>
      <c r="H71" s="91"/>
      <c r="I71" s="91"/>
      <c r="J71" s="91"/>
      <c r="K71" s="104"/>
      <c r="L71" s="104"/>
      <c r="M71" s="104"/>
      <c r="N71" s="104"/>
      <c r="O71" s="104"/>
      <c r="P71" s="104"/>
      <c r="Q71" s="104"/>
      <c r="R71" s="104"/>
      <c r="S71" s="104"/>
      <c r="T71" s="104"/>
      <c r="U71" s="104"/>
      <c r="V71" s="104"/>
      <c r="W71" s="104"/>
      <c r="X71" s="104"/>
      <c r="Y71" s="104"/>
      <c r="Z71" s="104"/>
      <c r="AA71" s="104"/>
      <c r="AB71" s="104"/>
      <c r="AC71" s="104"/>
      <c r="AD71" s="104"/>
      <c r="AE71" s="104"/>
      <c r="AF71" s="104"/>
      <c r="AG71" s="104"/>
      <c r="AH71" s="104"/>
    </row>
    <row r="72" spans="1:34" ht="14.4" hidden="1" customHeight="1">
      <c r="A72" s="8"/>
      <c r="B72" s="9"/>
      <c r="C72" s="9"/>
      <c r="D72" s="9"/>
      <c r="E72" s="9"/>
      <c r="F72" s="9"/>
      <c r="G72" s="26"/>
      <c r="H72" s="91"/>
      <c r="I72" s="91"/>
      <c r="J72" s="91"/>
      <c r="K72" s="104"/>
      <c r="L72" s="104"/>
      <c r="M72" s="104"/>
      <c r="N72" s="104"/>
      <c r="O72" s="104"/>
      <c r="P72" s="104"/>
      <c r="Q72" s="104"/>
      <c r="R72" s="104"/>
      <c r="S72" s="104"/>
      <c r="T72" s="104"/>
      <c r="U72" s="104"/>
      <c r="V72" s="104"/>
      <c r="W72" s="104"/>
      <c r="X72" s="104"/>
      <c r="Y72" s="104"/>
      <c r="Z72" s="104"/>
      <c r="AA72" s="104"/>
      <c r="AB72" s="104"/>
      <c r="AC72" s="104"/>
      <c r="AD72" s="104"/>
      <c r="AE72" s="104"/>
      <c r="AF72" s="104"/>
      <c r="AG72" s="104"/>
      <c r="AH72" s="104"/>
    </row>
    <row r="73" spans="1:34" ht="14.4" hidden="1" customHeight="1">
      <c r="A73" s="8"/>
      <c r="B73" s="9"/>
      <c r="C73" s="9"/>
      <c r="D73" s="9"/>
      <c r="E73" s="9"/>
      <c r="F73" s="9"/>
      <c r="G73" s="26"/>
      <c r="H73" s="91"/>
      <c r="I73" s="91"/>
      <c r="J73" s="91"/>
      <c r="K73" s="104"/>
      <c r="L73" s="104"/>
      <c r="M73" s="104"/>
      <c r="N73" s="104"/>
      <c r="O73" s="104"/>
      <c r="P73" s="104"/>
      <c r="Q73" s="104"/>
      <c r="R73" s="104"/>
      <c r="S73" s="104"/>
      <c r="T73" s="104"/>
      <c r="U73" s="104"/>
      <c r="V73" s="104"/>
      <c r="W73" s="104"/>
      <c r="X73" s="104"/>
      <c r="Y73" s="104"/>
      <c r="Z73" s="104"/>
      <c r="AA73" s="104"/>
      <c r="AB73" s="104"/>
      <c r="AC73" s="104"/>
      <c r="AD73" s="104"/>
      <c r="AE73" s="104"/>
      <c r="AF73" s="104"/>
      <c r="AG73" s="104"/>
      <c r="AH73" s="104"/>
    </row>
    <row r="74" spans="1:34" ht="14.4" hidden="1" customHeight="1">
      <c r="A74" s="8"/>
      <c r="B74" s="109"/>
      <c r="C74" s="109"/>
      <c r="D74" s="109"/>
      <c r="E74" s="109"/>
      <c r="F74" s="109"/>
      <c r="G74" s="110"/>
      <c r="H74" s="104"/>
      <c r="I74" s="104"/>
      <c r="J74" s="104"/>
      <c r="K74" s="104"/>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row>
    <row r="75" spans="1:34" ht="14.4" hidden="1" customHeight="1">
      <c r="A75" s="8"/>
      <c r="B75" s="109"/>
      <c r="C75" s="109"/>
      <c r="D75" s="109"/>
      <c r="E75" s="109"/>
      <c r="F75" s="109"/>
      <c r="G75" s="110"/>
      <c r="H75" s="104"/>
      <c r="I75" s="104"/>
      <c r="J75" s="104"/>
      <c r="K75" s="104"/>
      <c r="L75" s="104"/>
      <c r="M75" s="104"/>
      <c r="N75" s="104"/>
      <c r="O75" s="104"/>
      <c r="P75" s="104"/>
      <c r="Q75" s="104"/>
      <c r="R75" s="104"/>
      <c r="S75" s="104"/>
      <c r="T75" s="104"/>
      <c r="U75" s="104"/>
      <c r="V75" s="104"/>
      <c r="W75" s="104"/>
      <c r="X75" s="104"/>
      <c r="Y75" s="104"/>
      <c r="Z75" s="104"/>
      <c r="AA75" s="104"/>
      <c r="AB75" s="104"/>
      <c r="AC75" s="104"/>
      <c r="AD75" s="104"/>
      <c r="AE75" s="104"/>
      <c r="AF75" s="104"/>
      <c r="AG75" s="104"/>
      <c r="AH75" s="104"/>
    </row>
    <row r="76" spans="1:34" ht="14.4" hidden="1" customHeight="1">
      <c r="A76" s="8"/>
      <c r="B76" s="109"/>
      <c r="C76" s="109"/>
      <c r="D76" s="109"/>
      <c r="E76" s="109"/>
      <c r="F76" s="109"/>
      <c r="G76" s="110"/>
      <c r="H76" s="104"/>
      <c r="I76" s="104"/>
      <c r="J76" s="104"/>
      <c r="K76" s="104"/>
      <c r="L76" s="104"/>
      <c r="M76" s="104"/>
      <c r="N76" s="104"/>
      <c r="O76" s="104"/>
      <c r="P76" s="104"/>
      <c r="Q76" s="104"/>
      <c r="R76" s="104"/>
      <c r="S76" s="104"/>
      <c r="T76" s="104"/>
      <c r="U76" s="104"/>
      <c r="V76" s="104"/>
      <c r="W76" s="104"/>
      <c r="X76" s="104"/>
      <c r="Y76" s="104"/>
      <c r="Z76" s="104"/>
      <c r="AA76" s="104"/>
      <c r="AB76" s="104"/>
      <c r="AC76" s="104"/>
      <c r="AD76" s="104"/>
      <c r="AE76" s="104"/>
      <c r="AF76" s="104"/>
      <c r="AG76" s="104"/>
      <c r="AH76" s="104"/>
    </row>
    <row r="77" spans="1:34" ht="14.4" hidden="1" customHeight="1">
      <c r="A77" s="8"/>
      <c r="B77" s="109"/>
      <c r="C77" s="109"/>
      <c r="D77" s="109"/>
      <c r="E77" s="109"/>
      <c r="F77" s="109"/>
      <c r="G77" s="110"/>
      <c r="H77" s="104"/>
      <c r="I77" s="104"/>
      <c r="J77" s="104"/>
      <c r="K77" s="104"/>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row>
    <row r="78" spans="1:34" ht="14.4" hidden="1" customHeight="1">
      <c r="A78" s="8"/>
      <c r="B78" s="109"/>
      <c r="C78" s="109"/>
      <c r="D78" s="109"/>
      <c r="E78" s="109"/>
      <c r="F78" s="109"/>
      <c r="G78" s="110"/>
      <c r="H78" s="104"/>
      <c r="I78" s="104"/>
      <c r="J78" s="104"/>
      <c r="K78" s="104"/>
      <c r="L78" s="104"/>
      <c r="M78" s="104"/>
      <c r="N78" s="104"/>
      <c r="O78" s="104"/>
      <c r="P78" s="104"/>
      <c r="Q78" s="104"/>
      <c r="R78" s="104"/>
      <c r="S78" s="104"/>
      <c r="T78" s="104"/>
      <c r="U78" s="104"/>
      <c r="V78" s="104"/>
      <c r="W78" s="104"/>
      <c r="X78" s="104"/>
      <c r="Y78" s="104"/>
      <c r="Z78" s="104"/>
      <c r="AA78" s="104"/>
      <c r="AB78" s="104"/>
      <c r="AC78" s="104"/>
      <c r="AD78" s="104"/>
      <c r="AE78" s="104"/>
      <c r="AF78" s="104"/>
      <c r="AG78" s="104"/>
      <c r="AH78" s="104"/>
    </row>
    <row r="79" spans="1:34" ht="14.4" hidden="1" customHeight="1">
      <c r="A79" s="8"/>
      <c r="B79" s="109"/>
      <c r="C79" s="109"/>
      <c r="D79" s="109"/>
      <c r="E79" s="109"/>
      <c r="F79" s="109"/>
      <c r="G79" s="110"/>
      <c r="H79" s="104"/>
      <c r="I79" s="104"/>
      <c r="J79" s="104"/>
      <c r="K79" s="104"/>
      <c r="L79" s="104"/>
      <c r="M79" s="104"/>
      <c r="N79" s="104"/>
      <c r="O79" s="104"/>
      <c r="P79" s="104"/>
      <c r="Q79" s="104"/>
      <c r="R79" s="104"/>
      <c r="S79" s="104"/>
      <c r="T79" s="104"/>
      <c r="U79" s="104"/>
      <c r="V79" s="104"/>
      <c r="W79" s="104"/>
      <c r="X79" s="104"/>
      <c r="Y79" s="104"/>
      <c r="Z79" s="104"/>
      <c r="AA79" s="104"/>
      <c r="AB79" s="104"/>
      <c r="AC79" s="104"/>
      <c r="AD79" s="104"/>
      <c r="AE79" s="104"/>
      <c r="AF79" s="104"/>
      <c r="AG79" s="104"/>
      <c r="AH79" s="104"/>
    </row>
    <row r="80" spans="1:34" ht="14.4" hidden="1" customHeight="1">
      <c r="A80" s="8"/>
      <c r="B80" s="109"/>
      <c r="C80" s="109"/>
      <c r="D80" s="109"/>
      <c r="E80" s="109"/>
      <c r="F80" s="109"/>
      <c r="G80" s="110"/>
      <c r="H80" s="104"/>
      <c r="I80" s="104"/>
      <c r="J80" s="104"/>
      <c r="K80" s="104"/>
      <c r="L80" s="104"/>
      <c r="M80" s="104"/>
      <c r="N80" s="104"/>
      <c r="O80" s="104"/>
      <c r="P80" s="104"/>
      <c r="Q80" s="104"/>
      <c r="R80" s="104"/>
      <c r="S80" s="104"/>
      <c r="T80" s="104"/>
      <c r="U80" s="104"/>
      <c r="V80" s="104"/>
      <c r="W80" s="104"/>
      <c r="X80" s="104"/>
      <c r="Y80" s="104"/>
      <c r="Z80" s="104"/>
      <c r="AA80" s="104"/>
      <c r="AB80" s="104"/>
      <c r="AC80" s="104"/>
      <c r="AD80" s="104"/>
      <c r="AE80" s="104"/>
      <c r="AF80" s="104"/>
      <c r="AG80" s="104"/>
      <c r="AH80" s="104"/>
    </row>
    <row r="81" spans="1:34" ht="14.4" hidden="1" customHeight="1">
      <c r="A81" s="8"/>
      <c r="B81" s="109"/>
      <c r="C81" s="109"/>
      <c r="D81" s="109"/>
      <c r="E81" s="109"/>
      <c r="F81" s="109"/>
      <c r="G81" s="110"/>
      <c r="H81" s="104"/>
      <c r="I81" s="104"/>
      <c r="J81" s="104"/>
      <c r="K81" s="104"/>
      <c r="L81" s="104"/>
      <c r="M81" s="104"/>
      <c r="N81" s="104"/>
      <c r="O81" s="104"/>
      <c r="P81" s="104"/>
      <c r="Q81" s="104"/>
      <c r="R81" s="104"/>
      <c r="S81" s="104"/>
      <c r="T81" s="104"/>
      <c r="U81" s="104"/>
      <c r="V81" s="104"/>
      <c r="W81" s="104"/>
      <c r="X81" s="104"/>
      <c r="Y81" s="104"/>
      <c r="Z81" s="104"/>
      <c r="AA81" s="104"/>
      <c r="AB81" s="104"/>
      <c r="AC81" s="104"/>
      <c r="AD81" s="104"/>
      <c r="AE81" s="104"/>
      <c r="AF81" s="104"/>
      <c r="AG81" s="104"/>
      <c r="AH81" s="104"/>
    </row>
    <row r="82" spans="1:34" ht="14.4" hidden="1" customHeight="1">
      <c r="A82" s="111"/>
      <c r="B82" s="109"/>
      <c r="C82" s="109"/>
      <c r="D82" s="109"/>
      <c r="E82" s="109"/>
      <c r="F82" s="109"/>
      <c r="G82" s="110"/>
      <c r="H82" s="104"/>
      <c r="I82" s="104"/>
      <c r="J82" s="104"/>
      <c r="K82" s="104"/>
      <c r="L82" s="104"/>
      <c r="M82" s="104"/>
      <c r="N82" s="104"/>
      <c r="O82" s="104"/>
      <c r="P82" s="104"/>
      <c r="Q82" s="104"/>
      <c r="R82" s="104"/>
      <c r="S82" s="104"/>
      <c r="T82" s="104"/>
      <c r="U82" s="104"/>
      <c r="V82" s="104"/>
      <c r="W82" s="104"/>
      <c r="X82" s="104"/>
      <c r="Y82" s="104"/>
      <c r="Z82" s="104"/>
      <c r="AA82" s="104"/>
      <c r="AB82" s="104"/>
      <c r="AC82" s="104"/>
      <c r="AD82" s="104"/>
      <c r="AE82" s="104"/>
      <c r="AF82" s="104"/>
      <c r="AG82" s="104"/>
      <c r="AH82" s="104"/>
    </row>
    <row r="83" spans="1:34" ht="14.4" hidden="1" customHeight="1">
      <c r="A83" s="111"/>
      <c r="B83" s="109"/>
      <c r="C83" s="109"/>
      <c r="D83" s="109"/>
      <c r="E83" s="109"/>
      <c r="F83" s="109"/>
      <c r="G83" s="110"/>
      <c r="H83" s="104"/>
      <c r="I83" s="104"/>
      <c r="J83" s="104"/>
      <c r="K83" s="104"/>
      <c r="L83" s="104"/>
      <c r="M83" s="104"/>
      <c r="N83" s="104"/>
      <c r="O83" s="104"/>
      <c r="P83" s="104"/>
      <c r="Q83" s="104"/>
      <c r="R83" s="104"/>
      <c r="S83" s="104"/>
      <c r="T83" s="104"/>
      <c r="U83" s="104"/>
      <c r="V83" s="104"/>
      <c r="W83" s="104"/>
      <c r="X83" s="104"/>
      <c r="Y83" s="104"/>
      <c r="Z83" s="104"/>
      <c r="AA83" s="104"/>
      <c r="AB83" s="104"/>
      <c r="AC83" s="104"/>
      <c r="AD83" s="104"/>
      <c r="AE83" s="104"/>
      <c r="AF83" s="104"/>
      <c r="AG83" s="104"/>
      <c r="AH83" s="104"/>
    </row>
    <row r="84" spans="1:34" ht="14.4" hidden="1" customHeight="1">
      <c r="A84" s="111"/>
      <c r="B84" s="109"/>
      <c r="C84" s="109"/>
      <c r="D84" s="109"/>
      <c r="E84" s="109"/>
      <c r="F84" s="109"/>
      <c r="G84" s="110"/>
      <c r="H84" s="104"/>
      <c r="I84" s="104"/>
      <c r="J84" s="104"/>
      <c r="K84" s="104"/>
      <c r="L84" s="104"/>
      <c r="M84" s="104"/>
      <c r="N84" s="104"/>
      <c r="O84" s="104"/>
      <c r="P84" s="104"/>
      <c r="Q84" s="104"/>
      <c r="R84" s="104"/>
      <c r="S84" s="104"/>
      <c r="T84" s="104"/>
      <c r="U84" s="104"/>
      <c r="V84" s="104"/>
      <c r="W84" s="104"/>
      <c r="X84" s="104"/>
      <c r="Y84" s="104"/>
      <c r="Z84" s="104"/>
      <c r="AA84" s="104"/>
      <c r="AB84" s="104"/>
      <c r="AC84" s="104"/>
      <c r="AD84" s="104"/>
      <c r="AE84" s="104"/>
      <c r="AF84" s="104"/>
      <c r="AG84" s="104"/>
      <c r="AH84" s="104"/>
    </row>
    <row r="85" spans="1:34" ht="14.4" hidden="1" customHeight="1">
      <c r="A85" s="111"/>
      <c r="B85" s="109"/>
      <c r="C85" s="109"/>
      <c r="D85" s="109"/>
      <c r="E85" s="109"/>
      <c r="F85" s="109"/>
      <c r="G85" s="110"/>
      <c r="H85" s="104"/>
      <c r="I85" s="104"/>
      <c r="J85" s="104"/>
      <c r="K85" s="104"/>
      <c r="L85" s="104"/>
      <c r="M85" s="104"/>
      <c r="N85" s="104"/>
      <c r="O85" s="104"/>
      <c r="P85" s="104"/>
      <c r="Q85" s="104"/>
      <c r="R85" s="104"/>
      <c r="S85" s="104"/>
      <c r="T85" s="104"/>
      <c r="U85" s="104"/>
      <c r="V85" s="104"/>
      <c r="W85" s="104"/>
      <c r="X85" s="104"/>
      <c r="Y85" s="104"/>
      <c r="Z85" s="104"/>
      <c r="AA85" s="104"/>
      <c r="AB85" s="104"/>
      <c r="AC85" s="104"/>
      <c r="AD85" s="104"/>
      <c r="AE85" s="104"/>
      <c r="AF85" s="104"/>
      <c r="AG85" s="104"/>
      <c r="AH85" s="104"/>
    </row>
    <row r="86" spans="1:34" ht="14.4" hidden="1" customHeight="1">
      <c r="A86" s="111"/>
      <c r="B86" s="109"/>
      <c r="C86" s="109"/>
      <c r="D86" s="109"/>
      <c r="E86" s="109"/>
      <c r="F86" s="109"/>
      <c r="G86" s="110"/>
      <c r="H86" s="104"/>
      <c r="I86" s="104"/>
      <c r="J86" s="104"/>
      <c r="K86" s="104"/>
      <c r="L86" s="104"/>
      <c r="M86" s="104"/>
      <c r="N86" s="104"/>
      <c r="O86" s="104"/>
      <c r="P86" s="104"/>
      <c r="Q86" s="104"/>
      <c r="R86" s="104"/>
      <c r="S86" s="104"/>
      <c r="T86" s="104"/>
      <c r="U86" s="104"/>
      <c r="V86" s="104"/>
      <c r="W86" s="104"/>
      <c r="X86" s="104"/>
      <c r="Y86" s="104"/>
      <c r="Z86" s="104"/>
      <c r="AA86" s="104"/>
      <c r="AB86" s="104"/>
      <c r="AC86" s="104"/>
      <c r="AD86" s="104"/>
      <c r="AE86" s="104"/>
      <c r="AF86" s="104"/>
      <c r="AG86" s="104"/>
      <c r="AH86" s="104"/>
    </row>
    <row r="87" spans="1:34" ht="14.4" hidden="1" customHeight="1">
      <c r="A87" s="111"/>
      <c r="B87" s="109"/>
      <c r="C87" s="109"/>
      <c r="D87" s="109"/>
      <c r="E87" s="109"/>
      <c r="F87" s="109"/>
      <c r="G87" s="110"/>
      <c r="H87" s="104"/>
      <c r="I87" s="104"/>
      <c r="J87" s="104"/>
      <c r="K87" s="104"/>
      <c r="L87" s="104"/>
      <c r="M87" s="104"/>
      <c r="N87" s="104"/>
      <c r="O87" s="104"/>
      <c r="P87" s="104"/>
      <c r="Q87" s="104"/>
      <c r="R87" s="104"/>
      <c r="S87" s="104"/>
      <c r="T87" s="104"/>
      <c r="U87" s="104"/>
      <c r="V87" s="104"/>
      <c r="W87" s="104"/>
      <c r="X87" s="104"/>
      <c r="Y87" s="104"/>
      <c r="Z87" s="104"/>
      <c r="AA87" s="104"/>
      <c r="AB87" s="104"/>
      <c r="AC87" s="104"/>
      <c r="AD87" s="104"/>
      <c r="AE87" s="104"/>
      <c r="AF87" s="104"/>
      <c r="AG87" s="104"/>
      <c r="AH87" s="104"/>
    </row>
    <row r="88" spans="1:34" ht="14.4" hidden="1" customHeight="1">
      <c r="A88" s="111"/>
      <c r="B88" s="109"/>
      <c r="C88" s="109"/>
      <c r="D88" s="109"/>
      <c r="E88" s="109"/>
      <c r="F88" s="109"/>
      <c r="G88" s="110"/>
      <c r="H88" s="104"/>
      <c r="I88" s="104"/>
      <c r="J88" s="104"/>
      <c r="K88" s="104"/>
      <c r="L88" s="104"/>
      <c r="M88" s="104"/>
      <c r="N88" s="104"/>
      <c r="O88" s="104"/>
      <c r="P88" s="104"/>
      <c r="Q88" s="104"/>
      <c r="R88" s="104"/>
      <c r="S88" s="104"/>
      <c r="T88" s="104"/>
      <c r="U88" s="104"/>
      <c r="V88" s="104"/>
      <c r="W88" s="104"/>
      <c r="X88" s="104"/>
      <c r="Y88" s="104"/>
      <c r="Z88" s="104"/>
      <c r="AA88" s="104"/>
      <c r="AB88" s="104"/>
      <c r="AC88" s="104"/>
      <c r="AD88" s="104"/>
      <c r="AE88" s="104"/>
      <c r="AF88" s="104"/>
      <c r="AG88" s="104"/>
      <c r="AH88" s="104"/>
    </row>
    <row r="89" spans="1:34" ht="14.4" hidden="1" customHeight="1">
      <c r="A89" s="111"/>
      <c r="B89" s="109"/>
      <c r="C89" s="109"/>
      <c r="D89" s="109"/>
      <c r="E89" s="109"/>
      <c r="F89" s="109"/>
      <c r="G89" s="110"/>
      <c r="H89" s="104"/>
      <c r="I89" s="104"/>
      <c r="J89" s="104"/>
      <c r="K89" s="104"/>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row>
    <row r="90" spans="1:34" ht="14.4" hidden="1" customHeight="1">
      <c r="A90" s="111"/>
      <c r="B90" s="109"/>
      <c r="C90" s="109"/>
      <c r="D90" s="109"/>
      <c r="E90" s="109"/>
      <c r="F90" s="109"/>
      <c r="G90" s="110"/>
      <c r="H90" s="104"/>
      <c r="I90" s="104"/>
      <c r="J90" s="104"/>
      <c r="K90" s="104"/>
      <c r="L90" s="104"/>
      <c r="M90" s="104"/>
      <c r="N90" s="104"/>
      <c r="O90" s="104"/>
      <c r="P90" s="104"/>
      <c r="Q90" s="104"/>
      <c r="R90" s="104"/>
      <c r="S90" s="104"/>
      <c r="T90" s="104"/>
      <c r="U90" s="104"/>
      <c r="V90" s="104"/>
      <c r="W90" s="104"/>
      <c r="X90" s="104"/>
      <c r="Y90" s="104"/>
      <c r="Z90" s="104"/>
      <c r="AA90" s="104"/>
      <c r="AB90" s="104"/>
      <c r="AC90" s="104"/>
      <c r="AD90" s="104"/>
      <c r="AE90" s="104"/>
      <c r="AF90" s="104"/>
      <c r="AG90" s="104"/>
      <c r="AH90" s="104"/>
    </row>
    <row r="91" spans="1:34" ht="14.4" hidden="1" customHeight="1">
      <c r="A91" s="111"/>
      <c r="B91" s="109"/>
      <c r="C91" s="109"/>
      <c r="D91" s="109"/>
      <c r="E91" s="109"/>
      <c r="F91" s="109"/>
      <c r="G91" s="110"/>
      <c r="H91" s="104"/>
      <c r="I91" s="104"/>
      <c r="J91" s="104"/>
      <c r="K91" s="104"/>
      <c r="L91" s="104"/>
      <c r="M91" s="104"/>
      <c r="N91" s="104"/>
      <c r="O91" s="104"/>
      <c r="P91" s="104"/>
      <c r="Q91" s="104"/>
      <c r="R91" s="104"/>
      <c r="S91" s="104"/>
      <c r="T91" s="104"/>
      <c r="U91" s="104"/>
      <c r="V91" s="104"/>
      <c r="W91" s="104"/>
      <c r="X91" s="104"/>
      <c r="Y91" s="104"/>
      <c r="Z91" s="104"/>
      <c r="AA91" s="104"/>
      <c r="AB91" s="104"/>
      <c r="AC91" s="104"/>
      <c r="AD91" s="104"/>
      <c r="AE91" s="104"/>
      <c r="AF91" s="104"/>
      <c r="AG91" s="104"/>
      <c r="AH91" s="104"/>
    </row>
    <row r="92" spans="1:34" ht="14.4" hidden="1" customHeight="1">
      <c r="A92" s="111"/>
      <c r="B92" s="109"/>
      <c r="C92" s="109"/>
      <c r="D92" s="109"/>
      <c r="E92" s="109"/>
      <c r="F92" s="109"/>
      <c r="G92" s="110"/>
      <c r="H92" s="104"/>
      <c r="I92" s="104"/>
      <c r="J92" s="104"/>
      <c r="K92" s="104"/>
      <c r="L92" s="104"/>
      <c r="M92" s="104"/>
      <c r="N92" s="104"/>
      <c r="O92" s="104"/>
      <c r="P92" s="104"/>
      <c r="Q92" s="104"/>
      <c r="R92" s="104"/>
      <c r="S92" s="104"/>
      <c r="T92" s="104"/>
      <c r="U92" s="104"/>
      <c r="V92" s="104"/>
      <c r="W92" s="104"/>
      <c r="X92" s="104"/>
      <c r="Y92" s="104"/>
      <c r="Z92" s="104"/>
      <c r="AA92" s="104"/>
      <c r="AB92" s="104"/>
      <c r="AC92" s="104"/>
      <c r="AD92" s="104"/>
      <c r="AE92" s="104"/>
      <c r="AF92" s="104"/>
      <c r="AG92" s="104"/>
      <c r="AH92" s="104"/>
    </row>
    <row r="93" spans="1:34" ht="14.4" hidden="1" customHeight="1">
      <c r="A93" s="111"/>
      <c r="B93" s="109"/>
      <c r="C93" s="109"/>
      <c r="D93" s="109"/>
      <c r="E93" s="109"/>
      <c r="F93" s="109"/>
      <c r="G93" s="110"/>
      <c r="H93" s="104"/>
      <c r="I93" s="104"/>
      <c r="J93" s="104"/>
      <c r="K93" s="104"/>
      <c r="L93" s="104"/>
      <c r="M93" s="104"/>
      <c r="N93" s="104"/>
      <c r="O93" s="104"/>
      <c r="P93" s="104"/>
      <c r="Q93" s="104"/>
      <c r="R93" s="104"/>
      <c r="S93" s="104"/>
      <c r="T93" s="104"/>
      <c r="U93" s="104"/>
      <c r="V93" s="104"/>
      <c r="W93" s="104"/>
      <c r="X93" s="104"/>
      <c r="Y93" s="104"/>
      <c r="Z93" s="104"/>
      <c r="AA93" s="104"/>
      <c r="AB93" s="104"/>
      <c r="AC93" s="104"/>
      <c r="AD93" s="104"/>
      <c r="AE93" s="104"/>
      <c r="AF93" s="104"/>
      <c r="AG93" s="104"/>
      <c r="AH93" s="104"/>
    </row>
    <row r="94" spans="1:34" ht="14.4" hidden="1" customHeight="1">
      <c r="A94" s="111"/>
      <c r="B94" s="109"/>
      <c r="C94" s="109"/>
      <c r="D94" s="109"/>
      <c r="E94" s="109"/>
      <c r="F94" s="109"/>
      <c r="G94" s="110"/>
      <c r="H94" s="104"/>
      <c r="I94" s="104"/>
      <c r="J94" s="104"/>
      <c r="K94" s="104"/>
      <c r="L94" s="104"/>
      <c r="M94" s="104"/>
      <c r="N94" s="104"/>
      <c r="O94" s="104"/>
      <c r="P94" s="104"/>
      <c r="Q94" s="104"/>
      <c r="R94" s="104"/>
      <c r="S94" s="104"/>
      <c r="T94" s="104"/>
      <c r="U94" s="104"/>
      <c r="V94" s="104"/>
      <c r="W94" s="104"/>
      <c r="X94" s="104"/>
      <c r="Y94" s="104"/>
      <c r="Z94" s="104"/>
      <c r="AA94" s="104"/>
      <c r="AB94" s="104"/>
      <c r="AC94" s="104"/>
      <c r="AD94" s="104"/>
      <c r="AE94" s="104"/>
      <c r="AF94" s="104"/>
      <c r="AG94" s="104"/>
      <c r="AH94" s="104"/>
    </row>
    <row r="95" spans="1:34" ht="14.4" hidden="1" customHeight="1">
      <c r="A95" s="111"/>
      <c r="B95" s="109"/>
      <c r="C95" s="109"/>
      <c r="D95" s="109"/>
      <c r="E95" s="109"/>
      <c r="F95" s="109"/>
      <c r="G95" s="110"/>
      <c r="H95" s="104"/>
      <c r="I95" s="104"/>
      <c r="J95" s="104"/>
      <c r="K95" s="104"/>
      <c r="L95" s="104"/>
      <c r="M95" s="104"/>
      <c r="N95" s="104"/>
      <c r="O95" s="104"/>
      <c r="P95" s="104"/>
      <c r="Q95" s="104"/>
      <c r="R95" s="104"/>
      <c r="S95" s="104"/>
      <c r="T95" s="104"/>
      <c r="U95" s="104"/>
      <c r="V95" s="104"/>
      <c r="W95" s="104"/>
      <c r="X95" s="104"/>
      <c r="Y95" s="104"/>
      <c r="Z95" s="104"/>
      <c r="AA95" s="104"/>
      <c r="AB95" s="104"/>
      <c r="AC95" s="104"/>
      <c r="AD95" s="104"/>
      <c r="AE95" s="104"/>
      <c r="AF95" s="104"/>
      <c r="AG95" s="104"/>
      <c r="AH95" s="104"/>
    </row>
    <row r="96" spans="1:34" ht="14.4" hidden="1" customHeight="1">
      <c r="A96" s="111"/>
      <c r="B96" s="109"/>
      <c r="C96" s="109"/>
      <c r="D96" s="109"/>
      <c r="E96" s="109"/>
      <c r="F96" s="109"/>
      <c r="G96" s="110"/>
      <c r="H96" s="104"/>
      <c r="I96" s="104"/>
      <c r="J96" s="104"/>
      <c r="K96" s="104"/>
      <c r="L96" s="104"/>
      <c r="M96" s="104"/>
      <c r="N96" s="104"/>
      <c r="O96" s="104"/>
      <c r="P96" s="104"/>
      <c r="Q96" s="104"/>
      <c r="R96" s="104"/>
      <c r="S96" s="104"/>
      <c r="T96" s="104"/>
      <c r="U96" s="104"/>
      <c r="V96" s="104"/>
      <c r="W96" s="104"/>
      <c r="X96" s="104"/>
      <c r="Y96" s="104"/>
      <c r="Z96" s="104"/>
      <c r="AA96" s="104"/>
      <c r="AB96" s="104"/>
      <c r="AC96" s="104"/>
      <c r="AD96" s="104"/>
      <c r="AE96" s="104"/>
      <c r="AF96" s="104"/>
      <c r="AG96" s="104"/>
      <c r="AH96" s="104"/>
    </row>
    <row r="97" spans="1:34" ht="14.4" hidden="1" customHeight="1">
      <c r="A97" s="111"/>
      <c r="B97" s="109"/>
      <c r="C97" s="109"/>
      <c r="D97" s="109"/>
      <c r="E97" s="109"/>
      <c r="F97" s="109"/>
      <c r="G97" s="110"/>
      <c r="H97" s="104"/>
      <c r="I97" s="104"/>
      <c r="J97" s="104"/>
      <c r="K97" s="104"/>
      <c r="L97" s="104"/>
      <c r="M97" s="104"/>
      <c r="N97" s="104"/>
      <c r="O97" s="104"/>
      <c r="P97" s="104"/>
      <c r="Q97" s="104"/>
      <c r="R97" s="104"/>
      <c r="S97" s="104"/>
      <c r="T97" s="104"/>
      <c r="U97" s="104"/>
      <c r="V97" s="104"/>
      <c r="W97" s="104"/>
      <c r="X97" s="104"/>
      <c r="Y97" s="104"/>
      <c r="Z97" s="104"/>
      <c r="AA97" s="104"/>
      <c r="AB97" s="104"/>
      <c r="AC97" s="104"/>
      <c r="AD97" s="104"/>
      <c r="AE97" s="104"/>
      <c r="AF97" s="104"/>
      <c r="AG97" s="104"/>
      <c r="AH97" s="104"/>
    </row>
    <row r="98" spans="1:34" ht="14.4" hidden="1" customHeight="1">
      <c r="A98" s="111"/>
      <c r="B98" s="109"/>
      <c r="C98" s="109"/>
      <c r="D98" s="109"/>
      <c r="E98" s="109"/>
      <c r="F98" s="109"/>
      <c r="G98" s="110"/>
      <c r="H98" s="104"/>
      <c r="I98" s="104"/>
      <c r="J98" s="104"/>
      <c r="K98" s="104"/>
      <c r="L98" s="104"/>
      <c r="M98" s="104"/>
      <c r="N98" s="104"/>
      <c r="O98" s="104"/>
      <c r="P98" s="104"/>
      <c r="Q98" s="104"/>
      <c r="R98" s="104"/>
      <c r="S98" s="104"/>
      <c r="T98" s="104"/>
      <c r="U98" s="104"/>
      <c r="V98" s="104"/>
      <c r="W98" s="104"/>
      <c r="X98" s="104"/>
      <c r="Y98" s="104"/>
      <c r="Z98" s="104"/>
      <c r="AA98" s="104"/>
      <c r="AB98" s="104"/>
      <c r="AC98" s="104"/>
      <c r="AD98" s="104"/>
      <c r="AE98" s="104"/>
      <c r="AF98" s="104"/>
      <c r="AG98" s="104"/>
      <c r="AH98" s="104"/>
    </row>
    <row r="99" spans="1:34" ht="14.4" hidden="1" customHeight="1">
      <c r="A99" s="111"/>
      <c r="B99" s="109"/>
      <c r="C99" s="109"/>
      <c r="D99" s="109"/>
      <c r="E99" s="109"/>
      <c r="F99" s="109"/>
      <c r="G99" s="110"/>
      <c r="H99" s="104"/>
      <c r="I99" s="104"/>
      <c r="J99" s="104"/>
      <c r="K99" s="104"/>
      <c r="L99" s="104"/>
      <c r="M99" s="104"/>
      <c r="N99" s="104"/>
      <c r="O99" s="104"/>
      <c r="P99" s="104"/>
      <c r="Q99" s="104"/>
      <c r="R99" s="104"/>
      <c r="S99" s="104"/>
      <c r="T99" s="104"/>
      <c r="U99" s="104"/>
      <c r="V99" s="104"/>
      <c r="W99" s="104"/>
      <c r="X99" s="104"/>
      <c r="Y99" s="104"/>
      <c r="Z99" s="104"/>
      <c r="AA99" s="104"/>
      <c r="AB99" s="104"/>
      <c r="AC99" s="104"/>
      <c r="AD99" s="104"/>
      <c r="AE99" s="104"/>
      <c r="AF99" s="104"/>
      <c r="AG99" s="104"/>
      <c r="AH99" s="104"/>
    </row>
    <row r="100" spans="1:34" ht="14.4" hidden="1" customHeight="1">
      <c r="A100" s="111"/>
      <c r="B100" s="109"/>
      <c r="C100" s="109"/>
      <c r="D100" s="109"/>
      <c r="E100" s="109"/>
      <c r="F100" s="109"/>
      <c r="G100" s="110"/>
      <c r="H100" s="104"/>
      <c r="I100" s="104"/>
      <c r="J100" s="104"/>
      <c r="K100" s="104"/>
      <c r="L100" s="104"/>
      <c r="M100" s="104"/>
      <c r="N100" s="104"/>
      <c r="O100" s="104"/>
      <c r="P100" s="104"/>
      <c r="Q100" s="104"/>
      <c r="R100" s="104"/>
      <c r="S100" s="104"/>
      <c r="T100" s="104"/>
      <c r="U100" s="104"/>
      <c r="V100" s="104"/>
      <c r="W100" s="104"/>
      <c r="X100" s="104"/>
      <c r="Y100" s="104"/>
      <c r="Z100" s="104"/>
      <c r="AA100" s="104"/>
      <c r="AB100" s="104"/>
      <c r="AC100" s="104"/>
      <c r="AD100" s="104"/>
      <c r="AE100" s="104"/>
      <c r="AF100" s="104"/>
      <c r="AG100" s="104"/>
      <c r="AH100" s="104"/>
    </row>
    <row r="101" spans="1:34" ht="14.4" hidden="1" customHeight="1">
      <c r="A101" s="111"/>
      <c r="B101" s="109"/>
      <c r="C101" s="109"/>
      <c r="D101" s="109"/>
      <c r="E101" s="109"/>
      <c r="F101" s="109"/>
      <c r="G101" s="110"/>
      <c r="H101" s="104"/>
      <c r="I101" s="104"/>
      <c r="J101" s="104"/>
      <c r="K101" s="104"/>
      <c r="L101" s="104"/>
      <c r="M101" s="104"/>
      <c r="N101" s="104"/>
      <c r="O101" s="104"/>
      <c r="P101" s="104"/>
      <c r="Q101" s="104"/>
      <c r="R101" s="104"/>
      <c r="S101" s="104"/>
      <c r="T101" s="104"/>
      <c r="U101" s="104"/>
      <c r="V101" s="104"/>
      <c r="W101" s="104"/>
      <c r="X101" s="104"/>
      <c r="Y101" s="104"/>
      <c r="Z101" s="104"/>
      <c r="AA101" s="104"/>
      <c r="AB101" s="104"/>
      <c r="AC101" s="104"/>
      <c r="AD101" s="104"/>
      <c r="AE101" s="104"/>
      <c r="AF101" s="104"/>
      <c r="AG101" s="104"/>
      <c r="AH101" s="104"/>
    </row>
    <row r="102" spans="1:34" ht="14.4" hidden="1" customHeight="1">
      <c r="A102" s="111"/>
      <c r="B102" s="109"/>
      <c r="C102" s="109"/>
      <c r="D102" s="109"/>
      <c r="E102" s="109"/>
      <c r="F102" s="109"/>
      <c r="G102" s="110"/>
      <c r="H102" s="104"/>
      <c r="I102" s="104"/>
      <c r="J102" s="104"/>
      <c r="K102" s="104"/>
      <c r="L102" s="104"/>
      <c r="M102" s="104"/>
      <c r="N102" s="104"/>
      <c r="O102" s="104"/>
      <c r="P102" s="104"/>
      <c r="Q102" s="104"/>
      <c r="R102" s="104"/>
      <c r="S102" s="104"/>
      <c r="T102" s="104"/>
      <c r="U102" s="104"/>
      <c r="V102" s="104"/>
      <c r="W102" s="104"/>
      <c r="X102" s="104"/>
      <c r="Y102" s="104"/>
      <c r="Z102" s="104"/>
      <c r="AA102" s="104"/>
      <c r="AB102" s="104"/>
      <c r="AC102" s="104"/>
      <c r="AD102" s="104"/>
      <c r="AE102" s="104"/>
      <c r="AF102" s="104"/>
      <c r="AG102" s="104"/>
      <c r="AH102" s="104"/>
    </row>
    <row r="103" spans="1:34" ht="14.4" hidden="1" customHeight="1">
      <c r="A103" s="111"/>
      <c r="B103" s="109"/>
      <c r="C103" s="109"/>
      <c r="D103" s="109"/>
      <c r="E103" s="109"/>
      <c r="F103" s="109"/>
      <c r="G103" s="110"/>
      <c r="H103" s="104"/>
      <c r="I103" s="104"/>
      <c r="J103" s="104"/>
      <c r="K103" s="104"/>
      <c r="L103" s="104"/>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row>
    <row r="104" spans="1:34" ht="14.4" hidden="1" customHeight="1">
      <c r="A104" s="111"/>
      <c r="B104" s="109"/>
      <c r="C104" s="109"/>
      <c r="D104" s="109"/>
      <c r="E104" s="109"/>
      <c r="F104" s="109"/>
      <c r="G104" s="110"/>
      <c r="H104" s="104"/>
      <c r="I104" s="104"/>
      <c r="J104" s="104"/>
      <c r="K104" s="104"/>
      <c r="L104" s="104"/>
      <c r="M104" s="104"/>
      <c r="N104" s="104"/>
      <c r="O104" s="104"/>
      <c r="P104" s="104"/>
      <c r="Q104" s="104"/>
      <c r="R104" s="104"/>
      <c r="S104" s="104"/>
      <c r="T104" s="104"/>
      <c r="U104" s="104"/>
      <c r="V104" s="104"/>
      <c r="W104" s="104"/>
      <c r="X104" s="104"/>
      <c r="Y104" s="104"/>
      <c r="Z104" s="104"/>
      <c r="AA104" s="104"/>
      <c r="AB104" s="104"/>
      <c r="AC104" s="104"/>
      <c r="AD104" s="104"/>
      <c r="AE104" s="104"/>
      <c r="AF104" s="104"/>
      <c r="AG104" s="104"/>
      <c r="AH104" s="104"/>
    </row>
    <row r="105" spans="1:34" ht="14.4" hidden="1" customHeight="1">
      <c r="A105" s="111"/>
      <c r="B105" s="109"/>
      <c r="C105" s="109"/>
      <c r="D105" s="109"/>
      <c r="E105" s="109"/>
      <c r="F105" s="109"/>
      <c r="G105" s="110"/>
      <c r="H105" s="104"/>
      <c r="I105" s="104"/>
      <c r="J105" s="104"/>
      <c r="K105" s="104"/>
      <c r="L105" s="104"/>
      <c r="M105" s="104"/>
      <c r="N105" s="104"/>
      <c r="O105" s="104"/>
      <c r="P105" s="104"/>
      <c r="Q105" s="104"/>
      <c r="R105" s="104"/>
      <c r="S105" s="104"/>
      <c r="T105" s="104"/>
      <c r="U105" s="104"/>
      <c r="V105" s="104"/>
      <c r="W105" s="104"/>
      <c r="X105" s="104"/>
      <c r="Y105" s="104"/>
      <c r="Z105" s="104"/>
      <c r="AA105" s="104"/>
      <c r="AB105" s="104"/>
      <c r="AC105" s="104"/>
      <c r="AD105" s="104"/>
      <c r="AE105" s="104"/>
      <c r="AF105" s="104"/>
      <c r="AG105" s="104"/>
      <c r="AH105" s="104"/>
    </row>
    <row r="106" spans="1:34" ht="14.4" hidden="1" customHeight="1">
      <c r="A106" s="111"/>
      <c r="B106" s="109"/>
      <c r="C106" s="109"/>
      <c r="D106" s="109"/>
      <c r="E106" s="109"/>
      <c r="F106" s="109"/>
      <c r="G106" s="110"/>
      <c r="H106" s="104"/>
      <c r="I106" s="104"/>
      <c r="J106" s="104"/>
      <c r="K106" s="104"/>
      <c r="L106" s="104"/>
      <c r="M106" s="104"/>
      <c r="N106" s="104"/>
      <c r="O106" s="104"/>
      <c r="P106" s="104"/>
      <c r="Q106" s="104"/>
      <c r="R106" s="104"/>
      <c r="S106" s="104"/>
      <c r="T106" s="104"/>
      <c r="U106" s="104"/>
      <c r="V106" s="104"/>
      <c r="W106" s="104"/>
      <c r="X106" s="104"/>
      <c r="Y106" s="104"/>
      <c r="Z106" s="104"/>
      <c r="AA106" s="104"/>
      <c r="AB106" s="104"/>
      <c r="AC106" s="104"/>
      <c r="AD106" s="104"/>
      <c r="AE106" s="104"/>
      <c r="AF106" s="104"/>
      <c r="AG106" s="104"/>
      <c r="AH106" s="104"/>
    </row>
    <row r="107" spans="1:34" ht="14.4" hidden="1" customHeight="1">
      <c r="A107" s="111"/>
      <c r="B107" s="109"/>
      <c r="C107" s="109"/>
      <c r="D107" s="109"/>
      <c r="E107" s="109"/>
      <c r="F107" s="109"/>
      <c r="G107" s="110"/>
      <c r="H107" s="104"/>
      <c r="I107" s="104"/>
      <c r="J107" s="104"/>
      <c r="K107" s="104"/>
      <c r="L107" s="104"/>
      <c r="M107" s="104"/>
      <c r="N107" s="104"/>
      <c r="O107" s="104"/>
      <c r="P107" s="104"/>
      <c r="Q107" s="104"/>
      <c r="R107" s="104"/>
      <c r="S107" s="104"/>
      <c r="T107" s="104"/>
      <c r="U107" s="104"/>
      <c r="V107" s="104"/>
      <c r="W107" s="104"/>
      <c r="X107" s="104"/>
      <c r="Y107" s="104"/>
      <c r="Z107" s="104"/>
      <c r="AA107" s="104"/>
      <c r="AB107" s="104"/>
      <c r="AC107" s="104"/>
      <c r="AD107" s="104"/>
      <c r="AE107" s="104"/>
      <c r="AF107" s="104"/>
      <c r="AG107" s="104"/>
      <c r="AH107" s="104"/>
    </row>
    <row r="108" spans="1:34" ht="14.4" hidden="1" customHeight="1">
      <c r="A108" s="111"/>
      <c r="B108" s="109"/>
      <c r="C108" s="109"/>
      <c r="D108" s="109"/>
      <c r="E108" s="109"/>
      <c r="F108" s="109"/>
      <c r="G108" s="110"/>
      <c r="H108" s="104"/>
      <c r="I108" s="104"/>
      <c r="J108" s="104"/>
      <c r="K108" s="104"/>
      <c r="L108" s="104"/>
      <c r="M108" s="104"/>
      <c r="N108" s="104"/>
      <c r="O108" s="104"/>
      <c r="P108" s="104"/>
      <c r="Q108" s="104"/>
      <c r="R108" s="104"/>
      <c r="S108" s="104"/>
      <c r="T108" s="104"/>
      <c r="U108" s="104"/>
      <c r="V108" s="104"/>
      <c r="W108" s="104"/>
      <c r="X108" s="104"/>
      <c r="Y108" s="104"/>
      <c r="Z108" s="104"/>
      <c r="AA108" s="104"/>
      <c r="AB108" s="104"/>
      <c r="AC108" s="104"/>
      <c r="AD108" s="104"/>
      <c r="AE108" s="104"/>
      <c r="AF108" s="104"/>
      <c r="AG108" s="104"/>
      <c r="AH108" s="104"/>
    </row>
    <row r="109" spans="1:34" ht="14.4" hidden="1" customHeight="1">
      <c r="A109" s="111"/>
      <c r="B109" s="109"/>
      <c r="C109" s="109"/>
      <c r="D109" s="109"/>
      <c r="E109" s="109"/>
      <c r="F109" s="109"/>
      <c r="G109" s="110"/>
      <c r="H109" s="104"/>
      <c r="I109" s="104"/>
      <c r="J109" s="104"/>
      <c r="K109" s="104"/>
      <c r="L109" s="104"/>
      <c r="M109" s="104"/>
      <c r="N109" s="104"/>
      <c r="O109" s="104"/>
      <c r="P109" s="104"/>
      <c r="Q109" s="104"/>
      <c r="R109" s="104"/>
      <c r="S109" s="104"/>
      <c r="T109" s="104"/>
      <c r="U109" s="104"/>
      <c r="V109" s="104"/>
      <c r="W109" s="104"/>
      <c r="X109" s="104"/>
      <c r="Y109" s="104"/>
      <c r="Z109" s="104"/>
      <c r="AA109" s="104"/>
      <c r="AB109" s="104"/>
      <c r="AC109" s="104"/>
      <c r="AD109" s="104"/>
      <c r="AE109" s="104"/>
      <c r="AF109" s="104"/>
      <c r="AG109" s="104"/>
      <c r="AH109" s="104"/>
    </row>
    <row r="110" spans="1:34" ht="14.4" hidden="1" customHeight="1">
      <c r="A110" s="111"/>
      <c r="B110" s="109"/>
      <c r="C110" s="109"/>
      <c r="D110" s="109"/>
      <c r="E110" s="109"/>
      <c r="F110" s="109"/>
      <c r="G110" s="110"/>
      <c r="H110" s="104"/>
      <c r="I110" s="104"/>
      <c r="J110" s="104"/>
      <c r="K110" s="104"/>
      <c r="L110" s="104"/>
      <c r="M110" s="104"/>
      <c r="N110" s="104"/>
      <c r="O110" s="104"/>
      <c r="P110" s="104"/>
      <c r="Q110" s="104"/>
      <c r="R110" s="104"/>
      <c r="S110" s="104"/>
      <c r="T110" s="104"/>
      <c r="U110" s="104"/>
      <c r="V110" s="104"/>
      <c r="W110" s="104"/>
      <c r="X110" s="104"/>
      <c r="Y110" s="104"/>
      <c r="Z110" s="104"/>
      <c r="AA110" s="104"/>
      <c r="AB110" s="104"/>
      <c r="AC110" s="104"/>
      <c r="AD110" s="104"/>
      <c r="AE110" s="104"/>
      <c r="AF110" s="104"/>
      <c r="AG110" s="104"/>
      <c r="AH110" s="104"/>
    </row>
    <row r="111" spans="1:34" ht="14.4" hidden="1" customHeight="1">
      <c r="A111" s="111"/>
      <c r="B111" s="109"/>
      <c r="C111" s="109"/>
      <c r="D111" s="109"/>
      <c r="E111" s="109"/>
      <c r="F111" s="109"/>
      <c r="G111" s="110"/>
      <c r="H111" s="104"/>
      <c r="I111" s="104"/>
      <c r="J111" s="104"/>
      <c r="K111" s="104"/>
      <c r="L111" s="104"/>
      <c r="M111" s="104"/>
      <c r="N111" s="104"/>
      <c r="O111" s="104"/>
      <c r="P111" s="104"/>
      <c r="Q111" s="104"/>
      <c r="R111" s="104"/>
      <c r="S111" s="104"/>
      <c r="T111" s="104"/>
      <c r="U111" s="104"/>
      <c r="V111" s="104"/>
      <c r="W111" s="104"/>
      <c r="X111" s="104"/>
      <c r="Y111" s="104"/>
      <c r="Z111" s="104"/>
      <c r="AA111" s="104"/>
      <c r="AB111" s="104"/>
      <c r="AC111" s="104"/>
      <c r="AD111" s="104"/>
      <c r="AE111" s="104"/>
      <c r="AF111" s="104"/>
      <c r="AG111" s="104"/>
      <c r="AH111" s="104"/>
    </row>
    <row r="112" spans="1:34" ht="14.4" hidden="1" customHeight="1">
      <c r="A112" s="111"/>
      <c r="B112" s="109"/>
      <c r="C112" s="109"/>
      <c r="D112" s="109"/>
      <c r="E112" s="109"/>
      <c r="F112" s="109"/>
      <c r="G112" s="110"/>
      <c r="H112" s="104"/>
      <c r="I112" s="104"/>
      <c r="J112" s="104"/>
      <c r="K112" s="104"/>
      <c r="L112" s="104"/>
      <c r="M112" s="104"/>
      <c r="N112" s="104"/>
      <c r="O112" s="104"/>
      <c r="P112" s="104"/>
      <c r="Q112" s="104"/>
      <c r="R112" s="104"/>
      <c r="S112" s="104"/>
      <c r="T112" s="104"/>
      <c r="U112" s="104"/>
      <c r="V112" s="104"/>
      <c r="W112" s="104"/>
      <c r="X112" s="104"/>
      <c r="Y112" s="104"/>
      <c r="Z112" s="104"/>
      <c r="AA112" s="104"/>
      <c r="AB112" s="104"/>
      <c r="AC112" s="104"/>
      <c r="AD112" s="104"/>
      <c r="AE112" s="104"/>
      <c r="AF112" s="104"/>
      <c r="AG112" s="104"/>
      <c r="AH112" s="104"/>
    </row>
    <row r="113" spans="1:34" ht="14.4" hidden="1" customHeight="1">
      <c r="A113" s="111"/>
      <c r="B113" s="109"/>
      <c r="C113" s="109"/>
      <c r="D113" s="109"/>
      <c r="E113" s="109"/>
      <c r="F113" s="109"/>
      <c r="G113" s="110"/>
      <c r="H113" s="104"/>
      <c r="I113" s="104"/>
      <c r="J113" s="104"/>
      <c r="K113" s="104"/>
      <c r="L113" s="104"/>
      <c r="M113" s="104"/>
      <c r="N113" s="104"/>
      <c r="O113" s="104"/>
      <c r="P113" s="104"/>
      <c r="Q113" s="104"/>
      <c r="R113" s="104"/>
      <c r="S113" s="104"/>
      <c r="T113" s="104"/>
      <c r="U113" s="104"/>
      <c r="V113" s="104"/>
      <c r="W113" s="104"/>
      <c r="X113" s="104"/>
      <c r="Y113" s="104"/>
      <c r="Z113" s="104"/>
      <c r="AA113" s="104"/>
      <c r="AB113" s="104"/>
      <c r="AC113" s="104"/>
      <c r="AD113" s="104"/>
      <c r="AE113" s="104"/>
      <c r="AF113" s="104"/>
      <c r="AG113" s="104"/>
      <c r="AH113" s="104"/>
    </row>
    <row r="114" spans="1:34" ht="14.4" hidden="1" customHeight="1">
      <c r="A114" s="111"/>
      <c r="B114" s="109"/>
      <c r="C114" s="109"/>
      <c r="D114" s="109"/>
      <c r="E114" s="109"/>
      <c r="F114" s="109"/>
      <c r="G114" s="110"/>
      <c r="H114" s="104"/>
      <c r="I114" s="104"/>
      <c r="J114" s="104"/>
      <c r="K114" s="104"/>
      <c r="L114" s="104"/>
      <c r="M114" s="104"/>
      <c r="N114" s="104"/>
      <c r="O114" s="104"/>
      <c r="P114" s="104"/>
      <c r="Q114" s="104"/>
      <c r="R114" s="104"/>
      <c r="S114" s="104"/>
      <c r="T114" s="104"/>
      <c r="U114" s="104"/>
      <c r="V114" s="104"/>
      <c r="W114" s="104"/>
      <c r="X114" s="104"/>
      <c r="Y114" s="104"/>
      <c r="Z114" s="104"/>
      <c r="AA114" s="104"/>
      <c r="AB114" s="104"/>
      <c r="AC114" s="104"/>
      <c r="AD114" s="104"/>
      <c r="AE114" s="104"/>
      <c r="AF114" s="104"/>
      <c r="AG114" s="104"/>
      <c r="AH114" s="104"/>
    </row>
    <row r="115" spans="1:34" ht="14.4" hidden="1" customHeight="1">
      <c r="A115" s="111"/>
      <c r="B115" s="109"/>
      <c r="C115" s="109"/>
      <c r="D115" s="109"/>
      <c r="E115" s="109"/>
      <c r="F115" s="109"/>
      <c r="G115" s="110"/>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4"/>
    </row>
    <row r="116" spans="1:34" ht="14.4" hidden="1" customHeight="1">
      <c r="A116" s="111"/>
      <c r="B116" s="109"/>
      <c r="C116" s="109"/>
      <c r="D116" s="109"/>
      <c r="E116" s="109"/>
      <c r="F116" s="109"/>
      <c r="G116" s="110"/>
      <c r="H116" s="104"/>
      <c r="I116" s="104"/>
      <c r="J116" s="104"/>
      <c r="K116" s="104"/>
      <c r="L116" s="104"/>
      <c r="M116" s="104"/>
      <c r="N116" s="104"/>
      <c r="O116" s="104"/>
      <c r="P116" s="104"/>
      <c r="Q116" s="104"/>
      <c r="R116" s="104"/>
      <c r="S116" s="104"/>
      <c r="T116" s="104"/>
      <c r="U116" s="104"/>
      <c r="V116" s="104"/>
      <c r="W116" s="104"/>
      <c r="X116" s="104"/>
      <c r="Y116" s="104"/>
      <c r="Z116" s="104"/>
      <c r="AA116" s="104"/>
      <c r="AB116" s="104"/>
      <c r="AC116" s="104"/>
      <c r="AD116" s="104"/>
      <c r="AE116" s="104"/>
      <c r="AF116" s="104"/>
      <c r="AG116" s="104"/>
      <c r="AH116" s="104"/>
    </row>
    <row r="117" spans="1:34" ht="14.4" hidden="1" customHeight="1">
      <c r="A117" s="111"/>
      <c r="B117" s="109"/>
      <c r="C117" s="109"/>
      <c r="D117" s="109"/>
      <c r="E117" s="109"/>
      <c r="F117" s="109"/>
      <c r="G117" s="110"/>
      <c r="H117" s="104"/>
      <c r="I117" s="104"/>
      <c r="J117" s="104"/>
      <c r="K117" s="104"/>
      <c r="L117" s="104"/>
      <c r="M117" s="104"/>
      <c r="N117" s="104"/>
      <c r="O117" s="104"/>
      <c r="P117" s="104"/>
      <c r="Q117" s="104"/>
      <c r="R117" s="104"/>
      <c r="S117" s="104"/>
      <c r="T117" s="104"/>
      <c r="U117" s="104"/>
      <c r="V117" s="104"/>
      <c r="W117" s="104"/>
      <c r="X117" s="104"/>
      <c r="Y117" s="104"/>
      <c r="Z117" s="104"/>
      <c r="AA117" s="104"/>
      <c r="AB117" s="104"/>
      <c r="AC117" s="104"/>
      <c r="AD117" s="104"/>
      <c r="AE117" s="104"/>
      <c r="AF117" s="104"/>
      <c r="AG117" s="104"/>
      <c r="AH117" s="104"/>
    </row>
    <row r="118" spans="1:34" ht="14.4" hidden="1" customHeight="1">
      <c r="A118" s="111"/>
      <c r="B118" s="109"/>
      <c r="C118" s="109"/>
      <c r="D118" s="109"/>
      <c r="E118" s="109"/>
      <c r="F118" s="109"/>
      <c r="G118" s="110"/>
      <c r="H118" s="104"/>
      <c r="I118" s="104"/>
      <c r="J118" s="104"/>
      <c r="K118" s="104"/>
      <c r="L118" s="104"/>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row>
    <row r="119" spans="1:34" ht="14.4" hidden="1" customHeight="1">
      <c r="A119" s="111"/>
      <c r="B119" s="109"/>
      <c r="C119" s="109"/>
      <c r="D119" s="109"/>
      <c r="E119" s="109"/>
      <c r="F119" s="109"/>
      <c r="G119" s="110"/>
      <c r="H119" s="104"/>
      <c r="I119" s="104"/>
      <c r="J119" s="104"/>
      <c r="K119" s="104"/>
      <c r="L119" s="104"/>
      <c r="M119" s="104"/>
      <c r="N119" s="104"/>
      <c r="O119" s="104"/>
      <c r="P119" s="104"/>
      <c r="Q119" s="104"/>
      <c r="R119" s="104"/>
      <c r="S119" s="104"/>
      <c r="T119" s="104"/>
      <c r="U119" s="104"/>
      <c r="V119" s="104"/>
      <c r="W119" s="104"/>
      <c r="X119" s="104"/>
      <c r="Y119" s="104"/>
      <c r="Z119" s="104"/>
      <c r="AA119" s="104"/>
      <c r="AB119" s="104"/>
      <c r="AC119" s="104"/>
      <c r="AD119" s="104"/>
      <c r="AE119" s="104"/>
      <c r="AF119" s="104"/>
      <c r="AG119" s="104"/>
      <c r="AH119" s="104"/>
    </row>
    <row r="120" spans="1:34" ht="14.4" hidden="1" customHeight="1">
      <c r="A120" s="111"/>
      <c r="B120" s="109"/>
      <c r="C120" s="109"/>
      <c r="D120" s="109"/>
      <c r="E120" s="109"/>
      <c r="F120" s="109"/>
      <c r="G120" s="110"/>
      <c r="H120" s="104"/>
      <c r="I120" s="104"/>
      <c r="J120" s="104"/>
      <c r="K120" s="104"/>
      <c r="L120" s="104"/>
      <c r="M120" s="104"/>
      <c r="N120" s="104"/>
      <c r="O120" s="104"/>
      <c r="P120" s="104"/>
      <c r="Q120" s="104"/>
      <c r="R120" s="104"/>
      <c r="S120" s="104"/>
      <c r="T120" s="104"/>
      <c r="U120" s="104"/>
      <c r="V120" s="104"/>
      <c r="W120" s="104"/>
      <c r="X120" s="104"/>
      <c r="Y120" s="104"/>
      <c r="Z120" s="104"/>
      <c r="AA120" s="104"/>
      <c r="AB120" s="104"/>
      <c r="AC120" s="104"/>
      <c r="AD120" s="104"/>
      <c r="AE120" s="104"/>
      <c r="AF120" s="104"/>
      <c r="AG120" s="104"/>
      <c r="AH120" s="104"/>
    </row>
    <row r="121" spans="1:34" ht="14.4" hidden="1" customHeight="1">
      <c r="A121" s="111"/>
      <c r="B121" s="109"/>
      <c r="C121" s="109"/>
      <c r="D121" s="109"/>
      <c r="E121" s="109"/>
      <c r="F121" s="109"/>
      <c r="G121" s="110"/>
      <c r="H121" s="104"/>
      <c r="I121" s="104"/>
      <c r="J121" s="104"/>
      <c r="K121" s="104"/>
      <c r="L121" s="104"/>
      <c r="M121" s="104"/>
      <c r="N121" s="104"/>
      <c r="O121" s="104"/>
      <c r="P121" s="104"/>
      <c r="Q121" s="104"/>
      <c r="R121" s="104"/>
      <c r="S121" s="104"/>
      <c r="T121" s="104"/>
      <c r="U121" s="104"/>
      <c r="V121" s="104"/>
      <c r="W121" s="104"/>
      <c r="X121" s="104"/>
      <c r="Y121" s="104"/>
      <c r="Z121" s="104"/>
      <c r="AA121" s="104"/>
      <c r="AB121" s="104"/>
      <c r="AC121" s="104"/>
      <c r="AD121" s="104"/>
      <c r="AE121" s="104"/>
      <c r="AF121" s="104"/>
      <c r="AG121" s="104"/>
      <c r="AH121" s="104"/>
    </row>
    <row r="122" spans="1:34" ht="14.4" hidden="1" customHeight="1">
      <c r="A122" s="111"/>
      <c r="B122" s="109"/>
      <c r="C122" s="109"/>
      <c r="D122" s="109"/>
      <c r="E122" s="109"/>
      <c r="F122" s="109"/>
      <c r="G122" s="110"/>
      <c r="H122" s="104"/>
      <c r="I122" s="104"/>
      <c r="J122" s="104"/>
      <c r="K122" s="104"/>
      <c r="L122" s="104"/>
      <c r="M122" s="104"/>
      <c r="N122" s="104"/>
      <c r="O122" s="104"/>
      <c r="P122" s="104"/>
      <c r="Q122" s="104"/>
      <c r="R122" s="104"/>
      <c r="S122" s="104"/>
      <c r="T122" s="104"/>
      <c r="U122" s="104"/>
      <c r="V122" s="104"/>
      <c r="W122" s="104"/>
      <c r="X122" s="104"/>
      <c r="Y122" s="104"/>
      <c r="Z122" s="104"/>
      <c r="AA122" s="104"/>
      <c r="AB122" s="104"/>
      <c r="AC122" s="104"/>
      <c r="AD122" s="104"/>
      <c r="AE122" s="104"/>
      <c r="AF122" s="104"/>
      <c r="AG122" s="104"/>
      <c r="AH122" s="104"/>
    </row>
    <row r="123" spans="1:34" ht="14.4" hidden="1" customHeight="1">
      <c r="A123" s="111"/>
      <c r="B123" s="109"/>
      <c r="C123" s="109"/>
      <c r="D123" s="109"/>
      <c r="E123" s="109"/>
      <c r="F123" s="109"/>
      <c r="G123" s="110"/>
      <c r="H123" s="104"/>
      <c r="I123" s="104"/>
      <c r="J123" s="104"/>
      <c r="K123" s="104"/>
      <c r="L123" s="104"/>
      <c r="M123" s="104"/>
      <c r="N123" s="104"/>
      <c r="O123" s="104"/>
      <c r="P123" s="104"/>
      <c r="Q123" s="104"/>
      <c r="R123" s="104"/>
      <c r="S123" s="104"/>
      <c r="T123" s="104"/>
      <c r="U123" s="104"/>
      <c r="V123" s="104"/>
      <c r="W123" s="104"/>
      <c r="X123" s="104"/>
      <c r="Y123" s="104"/>
      <c r="Z123" s="104"/>
      <c r="AA123" s="104"/>
      <c r="AB123" s="104"/>
      <c r="AC123" s="104"/>
      <c r="AD123" s="104"/>
      <c r="AE123" s="104"/>
      <c r="AF123" s="104"/>
      <c r="AG123" s="104"/>
      <c r="AH123" s="104"/>
    </row>
    <row r="124" spans="1:34" ht="14.4" hidden="1" customHeight="1">
      <c r="A124" s="111"/>
      <c r="B124" s="109"/>
      <c r="C124" s="109"/>
      <c r="D124" s="109"/>
      <c r="E124" s="109"/>
      <c r="F124" s="109"/>
      <c r="G124" s="110"/>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4"/>
      <c r="AG124" s="104"/>
      <c r="AH124" s="104"/>
    </row>
    <row r="125" spans="1:34" ht="14.4" hidden="1" customHeight="1">
      <c r="A125" s="111"/>
      <c r="B125" s="109"/>
      <c r="C125" s="109"/>
      <c r="D125" s="109"/>
      <c r="E125" s="109"/>
      <c r="F125" s="109"/>
      <c r="G125" s="110"/>
      <c r="H125" s="104"/>
      <c r="I125" s="104"/>
      <c r="J125" s="104"/>
      <c r="K125" s="104"/>
      <c r="L125" s="104"/>
      <c r="M125" s="104"/>
      <c r="N125" s="104"/>
      <c r="O125" s="104"/>
      <c r="P125" s="104"/>
      <c r="Q125" s="104"/>
      <c r="R125" s="104"/>
      <c r="S125" s="104"/>
      <c r="T125" s="104"/>
      <c r="U125" s="104"/>
      <c r="V125" s="104"/>
      <c r="W125" s="104"/>
      <c r="X125" s="104"/>
      <c r="Y125" s="104"/>
      <c r="Z125" s="104"/>
      <c r="AA125" s="104"/>
      <c r="AB125" s="104"/>
      <c r="AC125" s="104"/>
      <c r="AD125" s="104"/>
      <c r="AE125" s="104"/>
      <c r="AF125" s="104"/>
      <c r="AG125" s="104"/>
      <c r="AH125" s="104"/>
    </row>
    <row r="126" spans="1:34" ht="14.4" hidden="1" customHeight="1">
      <c r="A126" s="111"/>
      <c r="B126" s="109"/>
      <c r="C126" s="109"/>
      <c r="D126" s="109"/>
      <c r="E126" s="109"/>
      <c r="F126" s="109"/>
      <c r="G126" s="110"/>
      <c r="H126" s="104"/>
      <c r="I126" s="104"/>
      <c r="J126" s="104"/>
      <c r="K126" s="104"/>
      <c r="L126" s="104"/>
      <c r="M126" s="104"/>
      <c r="N126" s="104"/>
      <c r="O126" s="104"/>
      <c r="P126" s="104"/>
      <c r="Q126" s="104"/>
      <c r="R126" s="104"/>
      <c r="S126" s="104"/>
      <c r="T126" s="104"/>
      <c r="U126" s="104"/>
      <c r="V126" s="104"/>
      <c r="W126" s="104"/>
      <c r="X126" s="104"/>
      <c r="Y126" s="104"/>
      <c r="Z126" s="104"/>
      <c r="AA126" s="104"/>
      <c r="AB126" s="104"/>
      <c r="AC126" s="104"/>
      <c r="AD126" s="104"/>
      <c r="AE126" s="104"/>
      <c r="AF126" s="104"/>
      <c r="AG126" s="104"/>
      <c r="AH126" s="104"/>
    </row>
    <row r="127" spans="1:34" ht="14.4" hidden="1" customHeight="1">
      <c r="A127" s="111"/>
      <c r="B127" s="109"/>
      <c r="C127" s="109"/>
      <c r="D127" s="109"/>
      <c r="E127" s="109"/>
      <c r="F127" s="109"/>
      <c r="G127" s="110"/>
      <c r="H127" s="104"/>
      <c r="I127" s="104"/>
      <c r="J127" s="104"/>
      <c r="K127" s="104"/>
      <c r="L127" s="104"/>
      <c r="M127" s="104"/>
      <c r="N127" s="104"/>
      <c r="O127" s="104"/>
      <c r="P127" s="104"/>
      <c r="Q127" s="104"/>
      <c r="R127" s="104"/>
      <c r="S127" s="104"/>
      <c r="T127" s="104"/>
      <c r="U127" s="104"/>
      <c r="V127" s="104"/>
      <c r="W127" s="104"/>
      <c r="X127" s="104"/>
      <c r="Y127" s="104"/>
      <c r="Z127" s="104"/>
      <c r="AA127" s="104"/>
      <c r="AB127" s="104"/>
      <c r="AC127" s="104"/>
      <c r="AD127" s="104"/>
      <c r="AE127" s="104"/>
      <c r="AF127" s="104"/>
      <c r="AG127" s="104"/>
      <c r="AH127" s="104"/>
    </row>
    <row r="128" spans="1:34" ht="14.4" hidden="1" customHeight="1">
      <c r="A128" s="111"/>
      <c r="B128" s="109"/>
      <c r="C128" s="109"/>
      <c r="D128" s="109"/>
      <c r="E128" s="109"/>
      <c r="F128" s="109"/>
      <c r="G128" s="110"/>
      <c r="H128" s="104"/>
      <c r="I128" s="104"/>
      <c r="J128" s="104"/>
      <c r="K128" s="104"/>
      <c r="L128" s="104"/>
      <c r="M128" s="104"/>
      <c r="N128" s="104"/>
      <c r="O128" s="104"/>
      <c r="P128" s="104"/>
      <c r="Q128" s="104"/>
      <c r="R128" s="104"/>
      <c r="S128" s="104"/>
      <c r="T128" s="104"/>
      <c r="U128" s="104"/>
      <c r="V128" s="104"/>
      <c r="W128" s="104"/>
      <c r="X128" s="104"/>
      <c r="Y128" s="104"/>
      <c r="Z128" s="104"/>
      <c r="AA128" s="104"/>
      <c r="AB128" s="104"/>
      <c r="AC128" s="104"/>
      <c r="AD128" s="104"/>
      <c r="AE128" s="104"/>
      <c r="AF128" s="104"/>
      <c r="AG128" s="104"/>
      <c r="AH128" s="104"/>
    </row>
    <row r="129" spans="1:34" ht="14.4" hidden="1" customHeight="1">
      <c r="A129" s="111"/>
      <c r="B129" s="109"/>
      <c r="C129" s="109"/>
      <c r="D129" s="109"/>
      <c r="E129" s="109"/>
      <c r="F129" s="109"/>
      <c r="G129" s="110"/>
      <c r="H129" s="104"/>
      <c r="I129" s="104"/>
      <c r="J129" s="104"/>
      <c r="K129" s="104"/>
      <c r="L129" s="104"/>
      <c r="M129" s="104"/>
      <c r="N129" s="104"/>
      <c r="O129" s="104"/>
      <c r="P129" s="104"/>
      <c r="Q129" s="104"/>
      <c r="R129" s="104"/>
      <c r="S129" s="104"/>
      <c r="T129" s="104"/>
      <c r="U129" s="104"/>
      <c r="V129" s="104"/>
      <c r="W129" s="104"/>
      <c r="X129" s="104"/>
      <c r="Y129" s="104"/>
      <c r="Z129" s="104"/>
      <c r="AA129" s="104"/>
      <c r="AB129" s="104"/>
      <c r="AC129" s="104"/>
      <c r="AD129" s="104"/>
      <c r="AE129" s="104"/>
      <c r="AF129" s="104"/>
      <c r="AG129" s="104"/>
      <c r="AH129" s="104"/>
    </row>
    <row r="130" spans="1:34" ht="14.4" hidden="1" customHeight="1">
      <c r="A130" s="111"/>
      <c r="B130" s="109"/>
      <c r="C130" s="109"/>
      <c r="D130" s="109"/>
      <c r="E130" s="109"/>
      <c r="F130" s="109"/>
      <c r="G130" s="110"/>
      <c r="H130" s="104"/>
      <c r="I130" s="104"/>
      <c r="J130" s="104"/>
      <c r="K130" s="104"/>
      <c r="L130" s="104"/>
      <c r="M130" s="104"/>
      <c r="N130" s="104"/>
      <c r="O130" s="104"/>
      <c r="P130" s="104"/>
      <c r="Q130" s="104"/>
      <c r="R130" s="104"/>
      <c r="S130" s="104"/>
      <c r="T130" s="104"/>
      <c r="U130" s="104"/>
      <c r="V130" s="104"/>
      <c r="W130" s="104"/>
      <c r="X130" s="104"/>
      <c r="Y130" s="104"/>
      <c r="Z130" s="104"/>
      <c r="AA130" s="104"/>
      <c r="AB130" s="104"/>
      <c r="AC130" s="104"/>
      <c r="AD130" s="104"/>
      <c r="AE130" s="104"/>
      <c r="AF130" s="104"/>
      <c r="AG130" s="104"/>
      <c r="AH130" s="104"/>
    </row>
    <row r="131" spans="1:34" ht="14.4" hidden="1" customHeight="1">
      <c r="A131" s="111"/>
      <c r="B131" s="109"/>
      <c r="C131" s="109"/>
      <c r="D131" s="109"/>
      <c r="E131" s="109"/>
      <c r="F131" s="109"/>
      <c r="G131" s="110"/>
      <c r="H131" s="104"/>
      <c r="I131" s="104"/>
      <c r="J131" s="104"/>
      <c r="K131" s="104"/>
      <c r="L131" s="104"/>
      <c r="M131" s="104"/>
      <c r="N131" s="104"/>
      <c r="O131" s="104"/>
      <c r="P131" s="104"/>
      <c r="Q131" s="104"/>
      <c r="R131" s="104"/>
      <c r="S131" s="104"/>
      <c r="T131" s="104"/>
      <c r="U131" s="104"/>
      <c r="V131" s="104"/>
      <c r="W131" s="104"/>
      <c r="X131" s="104"/>
      <c r="Y131" s="104"/>
      <c r="Z131" s="104"/>
      <c r="AA131" s="104"/>
      <c r="AB131" s="104"/>
      <c r="AC131" s="104"/>
      <c r="AD131" s="104"/>
      <c r="AE131" s="104"/>
      <c r="AF131" s="104"/>
      <c r="AG131" s="104"/>
      <c r="AH131" s="104"/>
    </row>
    <row r="132" spans="1:34" ht="14.4" hidden="1" customHeight="1">
      <c r="A132" s="111"/>
      <c r="B132" s="109"/>
      <c r="C132" s="109"/>
      <c r="D132" s="109"/>
      <c r="E132" s="109"/>
      <c r="F132" s="109"/>
      <c r="G132" s="110"/>
      <c r="H132" s="104"/>
      <c r="I132" s="104"/>
      <c r="J132" s="104"/>
      <c r="K132" s="104"/>
      <c r="L132" s="104"/>
      <c r="M132" s="104"/>
      <c r="N132" s="104"/>
      <c r="O132" s="104"/>
      <c r="P132" s="104"/>
      <c r="Q132" s="104"/>
      <c r="R132" s="104"/>
      <c r="S132" s="104"/>
      <c r="T132" s="104"/>
      <c r="U132" s="104"/>
      <c r="V132" s="104"/>
      <c r="W132" s="104"/>
      <c r="X132" s="104"/>
      <c r="Y132" s="104"/>
      <c r="Z132" s="104"/>
      <c r="AA132" s="104"/>
      <c r="AB132" s="104"/>
      <c r="AC132" s="104"/>
      <c r="AD132" s="104"/>
      <c r="AE132" s="104"/>
      <c r="AF132" s="104"/>
      <c r="AG132" s="104"/>
      <c r="AH132" s="104"/>
    </row>
    <row r="133" spans="1:34" ht="14.4" hidden="1" customHeight="1">
      <c r="A133" s="111"/>
      <c r="B133" s="109"/>
      <c r="C133" s="109"/>
      <c r="D133" s="109"/>
      <c r="E133" s="109"/>
      <c r="F133" s="109"/>
      <c r="G133" s="110"/>
      <c r="H133" s="104"/>
      <c r="I133" s="104"/>
      <c r="J133" s="104"/>
      <c r="K133" s="104"/>
      <c r="L133" s="104"/>
      <c r="M133" s="104"/>
      <c r="N133" s="104"/>
      <c r="O133" s="104"/>
      <c r="P133" s="104"/>
      <c r="Q133" s="104"/>
      <c r="R133" s="104"/>
      <c r="S133" s="104"/>
      <c r="T133" s="104"/>
      <c r="U133" s="104"/>
      <c r="V133" s="104"/>
      <c r="W133" s="104"/>
      <c r="X133" s="104"/>
      <c r="Y133" s="104"/>
      <c r="Z133" s="104"/>
      <c r="AA133" s="104"/>
      <c r="AB133" s="104"/>
      <c r="AC133" s="104"/>
      <c r="AD133" s="104"/>
      <c r="AE133" s="104"/>
      <c r="AF133" s="104"/>
      <c r="AG133" s="104"/>
      <c r="AH133" s="104"/>
    </row>
    <row r="134" spans="1:34" ht="14.4" hidden="1" customHeight="1">
      <c r="A134" s="111"/>
      <c r="B134" s="109"/>
      <c r="C134" s="109"/>
      <c r="D134" s="109"/>
      <c r="E134" s="109"/>
      <c r="F134" s="109"/>
      <c r="G134" s="110"/>
      <c r="H134" s="104"/>
      <c r="I134" s="104"/>
      <c r="J134" s="104"/>
      <c r="K134" s="104"/>
      <c r="L134" s="104"/>
      <c r="M134" s="104"/>
      <c r="N134" s="104"/>
      <c r="O134" s="104"/>
      <c r="P134" s="104"/>
      <c r="Q134" s="104"/>
      <c r="R134" s="104"/>
      <c r="S134" s="104"/>
      <c r="T134" s="104"/>
      <c r="U134" s="104"/>
      <c r="V134" s="104"/>
      <c r="W134" s="104"/>
      <c r="X134" s="104"/>
      <c r="Y134" s="104"/>
      <c r="Z134" s="104"/>
      <c r="AA134" s="104"/>
      <c r="AB134" s="104"/>
      <c r="AC134" s="104"/>
      <c r="AD134" s="104"/>
      <c r="AE134" s="104"/>
      <c r="AF134" s="104"/>
      <c r="AG134" s="104"/>
      <c r="AH134" s="104"/>
    </row>
    <row r="135" spans="1:34" ht="14.4" hidden="1" customHeight="1">
      <c r="A135" s="111"/>
      <c r="B135" s="109"/>
      <c r="C135" s="109"/>
      <c r="D135" s="109"/>
      <c r="E135" s="109"/>
      <c r="F135" s="109"/>
      <c r="G135" s="110"/>
      <c r="H135" s="104"/>
      <c r="I135" s="104"/>
      <c r="J135" s="104"/>
      <c r="K135" s="104"/>
      <c r="L135" s="104"/>
      <c r="M135" s="104"/>
      <c r="N135" s="104"/>
      <c r="O135" s="104"/>
      <c r="P135" s="104"/>
      <c r="Q135" s="104"/>
      <c r="R135" s="104"/>
      <c r="S135" s="104"/>
      <c r="T135" s="104"/>
      <c r="U135" s="104"/>
      <c r="V135" s="104"/>
      <c r="W135" s="104"/>
      <c r="X135" s="104"/>
      <c r="Y135" s="104"/>
      <c r="Z135" s="104"/>
      <c r="AA135" s="104"/>
      <c r="AB135" s="104"/>
      <c r="AC135" s="104"/>
      <c r="AD135" s="104"/>
      <c r="AE135" s="104"/>
      <c r="AF135" s="104"/>
      <c r="AG135" s="104"/>
      <c r="AH135" s="104"/>
    </row>
    <row r="136" spans="1:34" ht="14.4" hidden="1" customHeight="1">
      <c r="A136" s="111"/>
      <c r="B136" s="109"/>
      <c r="C136" s="109"/>
      <c r="D136" s="109"/>
      <c r="E136" s="109"/>
      <c r="F136" s="109"/>
      <c r="G136" s="110"/>
      <c r="H136" s="104"/>
      <c r="I136" s="104"/>
      <c r="J136" s="104"/>
      <c r="K136" s="104"/>
      <c r="L136" s="104"/>
      <c r="M136" s="104"/>
      <c r="N136" s="104"/>
      <c r="O136" s="104"/>
      <c r="P136" s="104"/>
      <c r="Q136" s="104"/>
      <c r="R136" s="104"/>
      <c r="S136" s="104"/>
      <c r="T136" s="104"/>
      <c r="U136" s="104"/>
      <c r="V136" s="104"/>
      <c r="W136" s="104"/>
      <c r="X136" s="104"/>
      <c r="Y136" s="104"/>
      <c r="Z136" s="104"/>
      <c r="AA136" s="104"/>
      <c r="AB136" s="104"/>
      <c r="AC136" s="104"/>
      <c r="AD136" s="104"/>
      <c r="AE136" s="104"/>
      <c r="AF136" s="104"/>
      <c r="AG136" s="104"/>
      <c r="AH136" s="104"/>
    </row>
    <row r="137" spans="1:34" ht="14.4" hidden="1" customHeight="1">
      <c r="A137" s="111"/>
      <c r="B137" s="109"/>
      <c r="C137" s="109"/>
      <c r="D137" s="109"/>
      <c r="E137" s="109"/>
      <c r="F137" s="109"/>
      <c r="G137" s="110"/>
      <c r="H137" s="104"/>
      <c r="I137" s="104"/>
      <c r="J137" s="104"/>
      <c r="K137" s="104"/>
      <c r="L137" s="104"/>
      <c r="M137" s="104"/>
      <c r="N137" s="104"/>
      <c r="O137" s="104"/>
      <c r="P137" s="104"/>
      <c r="Q137" s="104"/>
      <c r="R137" s="104"/>
      <c r="S137" s="104"/>
      <c r="T137" s="104"/>
      <c r="U137" s="104"/>
      <c r="V137" s="104"/>
      <c r="W137" s="104"/>
      <c r="X137" s="104"/>
      <c r="Y137" s="104"/>
      <c r="Z137" s="104"/>
      <c r="AA137" s="104"/>
      <c r="AB137" s="104"/>
      <c r="AC137" s="104"/>
      <c r="AD137" s="104"/>
      <c r="AE137" s="104"/>
      <c r="AF137" s="104"/>
      <c r="AG137" s="104"/>
      <c r="AH137" s="104"/>
    </row>
    <row r="138" spans="1:34" ht="14.4" hidden="1" customHeight="1">
      <c r="A138" s="111"/>
      <c r="B138" s="109"/>
      <c r="C138" s="109"/>
      <c r="D138" s="109"/>
      <c r="E138" s="109"/>
      <c r="F138" s="109"/>
      <c r="G138" s="110"/>
      <c r="H138" s="104"/>
      <c r="I138" s="104"/>
      <c r="J138" s="104"/>
      <c r="K138" s="104"/>
      <c r="L138" s="104"/>
      <c r="M138" s="104"/>
      <c r="N138" s="104"/>
      <c r="O138" s="104"/>
      <c r="P138" s="104"/>
      <c r="Q138" s="104"/>
      <c r="R138" s="104"/>
      <c r="S138" s="104"/>
      <c r="T138" s="104"/>
      <c r="U138" s="104"/>
      <c r="V138" s="104"/>
      <c r="W138" s="104"/>
      <c r="X138" s="104"/>
      <c r="Y138" s="104"/>
      <c r="Z138" s="104"/>
      <c r="AA138" s="104"/>
      <c r="AB138" s="104"/>
      <c r="AC138" s="104"/>
      <c r="AD138" s="104"/>
      <c r="AE138" s="104"/>
      <c r="AF138" s="104"/>
      <c r="AG138" s="104"/>
      <c r="AH138" s="104"/>
    </row>
    <row r="139" spans="1:34" ht="14.4" hidden="1" customHeight="1">
      <c r="A139" s="111"/>
      <c r="B139" s="109"/>
      <c r="C139" s="109"/>
      <c r="D139" s="109"/>
      <c r="E139" s="109"/>
      <c r="F139" s="109"/>
      <c r="G139" s="110"/>
      <c r="H139" s="104"/>
      <c r="I139" s="104"/>
      <c r="J139" s="104"/>
      <c r="K139" s="104"/>
      <c r="L139" s="104"/>
      <c r="M139" s="104"/>
      <c r="N139" s="104"/>
      <c r="O139" s="104"/>
      <c r="P139" s="104"/>
      <c r="Q139" s="104"/>
      <c r="R139" s="104"/>
      <c r="S139" s="104"/>
      <c r="T139" s="104"/>
      <c r="U139" s="104"/>
      <c r="V139" s="104"/>
      <c r="W139" s="104"/>
      <c r="X139" s="104"/>
      <c r="Y139" s="104"/>
      <c r="Z139" s="104"/>
      <c r="AA139" s="104"/>
      <c r="AB139" s="104"/>
      <c r="AC139" s="104"/>
      <c r="AD139" s="104"/>
      <c r="AE139" s="104"/>
      <c r="AF139" s="104"/>
      <c r="AG139" s="104"/>
      <c r="AH139" s="104"/>
    </row>
    <row r="140" spans="1:34" ht="14.4" hidden="1" customHeight="1">
      <c r="A140" s="111"/>
      <c r="B140" s="109"/>
      <c r="C140" s="109"/>
      <c r="D140" s="109"/>
      <c r="E140" s="109"/>
      <c r="F140" s="109"/>
      <c r="G140" s="110"/>
      <c r="H140" s="104"/>
      <c r="I140" s="104"/>
      <c r="J140" s="104"/>
      <c r="K140" s="104"/>
      <c r="L140" s="104"/>
      <c r="M140" s="104"/>
      <c r="N140" s="104"/>
      <c r="O140" s="104"/>
      <c r="P140" s="104"/>
      <c r="Q140" s="104"/>
      <c r="R140" s="104"/>
      <c r="S140" s="104"/>
      <c r="T140" s="104"/>
      <c r="U140" s="104"/>
      <c r="V140" s="104"/>
      <c r="W140" s="104"/>
      <c r="X140" s="104"/>
      <c r="Y140" s="104"/>
      <c r="Z140" s="104"/>
      <c r="AA140" s="104"/>
      <c r="AB140" s="104"/>
      <c r="AC140" s="104"/>
      <c r="AD140" s="104"/>
      <c r="AE140" s="104"/>
      <c r="AF140" s="104"/>
      <c r="AG140" s="104"/>
      <c r="AH140" s="104"/>
    </row>
    <row r="141" spans="1:34" ht="14.4" hidden="1" customHeight="1">
      <c r="A141" s="111"/>
      <c r="B141" s="109"/>
      <c r="C141" s="109"/>
      <c r="D141" s="109"/>
      <c r="E141" s="109"/>
      <c r="F141" s="109"/>
      <c r="G141" s="110"/>
      <c r="H141" s="104"/>
      <c r="I141" s="104"/>
      <c r="J141" s="104"/>
      <c r="K141" s="104"/>
      <c r="L141" s="104"/>
      <c r="M141" s="104"/>
      <c r="N141" s="104"/>
      <c r="O141" s="104"/>
      <c r="P141" s="104"/>
      <c r="Q141" s="104"/>
      <c r="R141" s="104"/>
      <c r="S141" s="104"/>
      <c r="T141" s="104"/>
      <c r="U141" s="104"/>
      <c r="V141" s="104"/>
      <c r="W141" s="104"/>
      <c r="X141" s="104"/>
      <c r="Y141" s="104"/>
      <c r="Z141" s="104"/>
      <c r="AA141" s="104"/>
      <c r="AB141" s="104"/>
      <c r="AC141" s="104"/>
      <c r="AD141" s="104"/>
      <c r="AE141" s="104"/>
      <c r="AF141" s="104"/>
      <c r="AG141" s="104"/>
      <c r="AH141" s="104"/>
    </row>
    <row r="142" spans="1:34" ht="14.4" hidden="1" customHeight="1">
      <c r="A142" s="111"/>
      <c r="B142" s="109"/>
      <c r="C142" s="109"/>
      <c r="D142" s="109"/>
      <c r="E142" s="109"/>
      <c r="F142" s="109"/>
      <c r="G142" s="110"/>
      <c r="H142" s="104"/>
      <c r="I142" s="104"/>
      <c r="J142" s="104"/>
      <c r="K142" s="104"/>
      <c r="L142" s="104"/>
      <c r="M142" s="104"/>
      <c r="N142" s="104"/>
      <c r="O142" s="104"/>
      <c r="P142" s="104"/>
      <c r="Q142" s="104"/>
      <c r="R142" s="104"/>
      <c r="S142" s="104"/>
      <c r="T142" s="104"/>
      <c r="U142" s="104"/>
      <c r="V142" s="104"/>
      <c r="W142" s="104"/>
      <c r="X142" s="104"/>
      <c r="Y142" s="104"/>
      <c r="Z142" s="104"/>
      <c r="AA142" s="104"/>
      <c r="AB142" s="104"/>
      <c r="AC142" s="104"/>
      <c r="AD142" s="104"/>
      <c r="AE142" s="104"/>
      <c r="AF142" s="104"/>
      <c r="AG142" s="104"/>
      <c r="AH142" s="104"/>
    </row>
    <row r="143" spans="1:34" ht="14.4" hidden="1" customHeight="1">
      <c r="A143" s="111"/>
      <c r="B143" s="109"/>
      <c r="C143" s="109"/>
      <c r="D143" s="109"/>
      <c r="E143" s="109"/>
      <c r="F143" s="109"/>
      <c r="G143" s="110"/>
      <c r="H143" s="104"/>
      <c r="I143" s="104"/>
      <c r="J143" s="104"/>
      <c r="K143" s="104"/>
      <c r="L143" s="104"/>
      <c r="M143" s="104"/>
      <c r="N143" s="104"/>
      <c r="O143" s="104"/>
      <c r="P143" s="104"/>
      <c r="Q143" s="104"/>
      <c r="R143" s="104"/>
      <c r="S143" s="104"/>
      <c r="T143" s="104"/>
      <c r="U143" s="104"/>
      <c r="V143" s="104"/>
      <c r="W143" s="104"/>
      <c r="X143" s="104"/>
      <c r="Y143" s="104"/>
      <c r="Z143" s="104"/>
      <c r="AA143" s="104"/>
      <c r="AB143" s="104"/>
      <c r="AC143" s="104"/>
      <c r="AD143" s="104"/>
      <c r="AE143" s="104"/>
      <c r="AF143" s="104"/>
      <c r="AG143" s="104"/>
      <c r="AH143" s="104"/>
    </row>
    <row r="144" spans="1:34" ht="14.4" hidden="1" customHeight="1">
      <c r="A144" s="111"/>
      <c r="B144" s="109"/>
      <c r="C144" s="109"/>
      <c r="D144" s="109"/>
      <c r="E144" s="109"/>
      <c r="F144" s="109"/>
      <c r="G144" s="110"/>
      <c r="H144" s="104"/>
      <c r="I144" s="104"/>
      <c r="J144" s="104"/>
      <c r="K144" s="104"/>
      <c r="L144" s="104"/>
      <c r="M144" s="104"/>
      <c r="N144" s="104"/>
      <c r="O144" s="104"/>
      <c r="P144" s="104"/>
      <c r="Q144" s="104"/>
      <c r="R144" s="104"/>
      <c r="S144" s="104"/>
      <c r="T144" s="104"/>
      <c r="U144" s="104"/>
      <c r="V144" s="104"/>
      <c r="W144" s="104"/>
      <c r="X144" s="104"/>
      <c r="Y144" s="104"/>
      <c r="Z144" s="104"/>
      <c r="AA144" s="104"/>
      <c r="AB144" s="104"/>
      <c r="AC144" s="104"/>
      <c r="AD144" s="104"/>
      <c r="AE144" s="104"/>
      <c r="AF144" s="104"/>
      <c r="AG144" s="104"/>
      <c r="AH144" s="104"/>
    </row>
    <row r="145" spans="1:34" ht="14.4" hidden="1" customHeight="1">
      <c r="A145" s="111"/>
      <c r="B145" s="109"/>
      <c r="C145" s="109"/>
      <c r="D145" s="109"/>
      <c r="E145" s="109"/>
      <c r="F145" s="109"/>
      <c r="G145" s="110"/>
      <c r="H145" s="104"/>
      <c r="I145" s="104"/>
      <c r="J145" s="104"/>
      <c r="K145" s="104"/>
      <c r="L145" s="104"/>
      <c r="M145" s="104"/>
      <c r="N145" s="104"/>
      <c r="O145" s="104"/>
      <c r="P145" s="104"/>
      <c r="Q145" s="104"/>
      <c r="R145" s="104"/>
      <c r="S145" s="104"/>
      <c r="T145" s="104"/>
      <c r="U145" s="104"/>
      <c r="V145" s="104"/>
      <c r="W145" s="104"/>
      <c r="X145" s="104"/>
      <c r="Y145" s="104"/>
      <c r="Z145" s="104"/>
      <c r="AA145" s="104"/>
      <c r="AB145" s="104"/>
      <c r="AC145" s="104"/>
      <c r="AD145" s="104"/>
      <c r="AE145" s="104"/>
      <c r="AF145" s="104"/>
      <c r="AG145" s="104"/>
      <c r="AH145" s="104"/>
    </row>
    <row r="146" spans="1:34" ht="14.4" hidden="1" customHeight="1">
      <c r="A146" s="111"/>
      <c r="B146" s="109"/>
      <c r="C146" s="109"/>
      <c r="D146" s="109"/>
      <c r="E146" s="109"/>
      <c r="F146" s="109"/>
      <c r="G146" s="110"/>
      <c r="H146" s="104"/>
      <c r="I146" s="104"/>
      <c r="J146" s="104"/>
      <c r="K146" s="104"/>
      <c r="L146" s="104"/>
      <c r="M146" s="104"/>
      <c r="N146" s="104"/>
      <c r="O146" s="104"/>
      <c r="P146" s="104"/>
      <c r="Q146" s="104"/>
      <c r="R146" s="104"/>
      <c r="S146" s="104"/>
      <c r="T146" s="104"/>
      <c r="U146" s="104"/>
      <c r="V146" s="104"/>
      <c r="W146" s="104"/>
      <c r="X146" s="104"/>
      <c r="Y146" s="104"/>
      <c r="Z146" s="104"/>
      <c r="AA146" s="104"/>
      <c r="AB146" s="104"/>
      <c r="AC146" s="104"/>
      <c r="AD146" s="104"/>
      <c r="AE146" s="104"/>
      <c r="AF146" s="104"/>
      <c r="AG146" s="104"/>
      <c r="AH146" s="104"/>
    </row>
    <row r="147" spans="1:34" ht="14.4" hidden="1" customHeight="1">
      <c r="A147" s="111"/>
      <c r="B147" s="109"/>
      <c r="C147" s="109"/>
      <c r="D147" s="109"/>
      <c r="E147" s="109"/>
      <c r="F147" s="109"/>
      <c r="G147" s="110"/>
      <c r="H147" s="104"/>
      <c r="I147" s="104"/>
      <c r="J147" s="104"/>
      <c r="K147" s="104"/>
      <c r="L147" s="104"/>
      <c r="M147" s="104"/>
      <c r="N147" s="104"/>
      <c r="O147" s="104"/>
      <c r="P147" s="104"/>
      <c r="Q147" s="104"/>
      <c r="R147" s="104"/>
      <c r="S147" s="104"/>
      <c r="T147" s="104"/>
      <c r="U147" s="104"/>
      <c r="V147" s="104"/>
      <c r="W147" s="104"/>
      <c r="X147" s="104"/>
      <c r="Y147" s="104"/>
      <c r="Z147" s="104"/>
      <c r="AA147" s="104"/>
      <c r="AB147" s="104"/>
      <c r="AC147" s="104"/>
      <c r="AD147" s="104"/>
      <c r="AE147" s="104"/>
      <c r="AF147" s="104"/>
      <c r="AG147" s="104"/>
      <c r="AH147" s="104"/>
    </row>
    <row r="148" spans="1:34" ht="14.4" hidden="1" customHeight="1">
      <c r="A148" s="111"/>
      <c r="B148" s="109"/>
      <c r="C148" s="109"/>
      <c r="D148" s="109"/>
      <c r="E148" s="109"/>
      <c r="F148" s="109"/>
      <c r="G148" s="110"/>
      <c r="H148" s="104"/>
      <c r="I148" s="104"/>
      <c r="J148" s="104"/>
      <c r="K148" s="104"/>
      <c r="L148" s="104"/>
      <c r="M148" s="104"/>
      <c r="N148" s="104"/>
      <c r="O148" s="104"/>
      <c r="P148" s="104"/>
      <c r="Q148" s="104"/>
      <c r="R148" s="104"/>
      <c r="S148" s="104"/>
      <c r="T148" s="104"/>
      <c r="U148" s="104"/>
      <c r="V148" s="104"/>
      <c r="W148" s="104"/>
      <c r="X148" s="104"/>
      <c r="Y148" s="104"/>
      <c r="Z148" s="104"/>
      <c r="AA148" s="104"/>
      <c r="AB148" s="104"/>
      <c r="AC148" s="104"/>
      <c r="AD148" s="104"/>
      <c r="AE148" s="104"/>
      <c r="AF148" s="104"/>
      <c r="AG148" s="104"/>
      <c r="AH148" s="104"/>
    </row>
    <row r="149" spans="1:34" ht="14.4" hidden="1" customHeight="1">
      <c r="A149" s="111"/>
      <c r="B149" s="109"/>
      <c r="C149" s="109"/>
      <c r="D149" s="109"/>
      <c r="E149" s="109"/>
      <c r="F149" s="109"/>
      <c r="G149" s="110"/>
      <c r="H149" s="104"/>
      <c r="I149" s="104"/>
      <c r="J149" s="104"/>
      <c r="K149" s="104"/>
      <c r="L149" s="104"/>
      <c r="M149" s="104"/>
      <c r="N149" s="104"/>
      <c r="O149" s="104"/>
      <c r="P149" s="104"/>
      <c r="Q149" s="104"/>
      <c r="R149" s="104"/>
      <c r="S149" s="104"/>
      <c r="T149" s="104"/>
      <c r="U149" s="104"/>
      <c r="V149" s="104"/>
      <c r="W149" s="104"/>
      <c r="X149" s="104"/>
      <c r="Y149" s="104"/>
      <c r="Z149" s="104"/>
      <c r="AA149" s="104"/>
      <c r="AB149" s="104"/>
      <c r="AC149" s="104"/>
      <c r="AD149" s="104"/>
      <c r="AE149" s="104"/>
      <c r="AF149" s="104"/>
      <c r="AG149" s="104"/>
      <c r="AH149" s="104"/>
    </row>
    <row r="150" spans="1:34" ht="14.4" hidden="1" customHeight="1">
      <c r="A150" s="111"/>
      <c r="B150" s="109"/>
      <c r="C150" s="109"/>
      <c r="D150" s="109"/>
      <c r="E150" s="109"/>
      <c r="F150" s="109"/>
      <c r="G150" s="110"/>
      <c r="H150" s="104"/>
      <c r="I150" s="104"/>
      <c r="J150" s="104"/>
      <c r="K150" s="104"/>
      <c r="L150" s="104"/>
      <c r="M150" s="104"/>
      <c r="N150" s="104"/>
      <c r="O150" s="104"/>
      <c r="P150" s="104"/>
      <c r="Q150" s="104"/>
      <c r="R150" s="104"/>
      <c r="S150" s="104"/>
      <c r="T150" s="104"/>
      <c r="U150" s="104"/>
      <c r="V150" s="104"/>
      <c r="W150" s="104"/>
      <c r="X150" s="104"/>
      <c r="Y150" s="104"/>
      <c r="Z150" s="104"/>
      <c r="AA150" s="104"/>
      <c r="AB150" s="104"/>
      <c r="AC150" s="104"/>
      <c r="AD150" s="104"/>
      <c r="AE150" s="104"/>
      <c r="AF150" s="104"/>
      <c r="AG150" s="104"/>
      <c r="AH150" s="104"/>
    </row>
    <row r="151" spans="1:34" ht="14.4" hidden="1" customHeight="1">
      <c r="A151" s="111"/>
      <c r="B151" s="109"/>
      <c r="C151" s="109"/>
      <c r="D151" s="109"/>
      <c r="E151" s="109"/>
      <c r="F151" s="109"/>
      <c r="G151" s="110"/>
      <c r="H151" s="104"/>
      <c r="I151" s="104"/>
      <c r="J151" s="104"/>
      <c r="K151" s="104"/>
      <c r="L151" s="104"/>
      <c r="M151" s="104"/>
      <c r="N151" s="104"/>
      <c r="O151" s="104"/>
      <c r="P151" s="104"/>
      <c r="Q151" s="104"/>
      <c r="R151" s="104"/>
      <c r="S151" s="104"/>
      <c r="T151" s="104"/>
      <c r="U151" s="104"/>
      <c r="V151" s="104"/>
      <c r="W151" s="104"/>
      <c r="X151" s="104"/>
      <c r="Y151" s="104"/>
      <c r="Z151" s="104"/>
      <c r="AA151" s="104"/>
      <c r="AB151" s="104"/>
      <c r="AC151" s="104"/>
      <c r="AD151" s="104"/>
      <c r="AE151" s="104"/>
      <c r="AF151" s="104"/>
      <c r="AG151" s="104"/>
      <c r="AH151" s="104"/>
    </row>
    <row r="152" spans="1:34" ht="14.4" hidden="1" customHeight="1">
      <c r="A152" s="111"/>
      <c r="B152" s="109"/>
      <c r="C152" s="109"/>
      <c r="D152" s="109"/>
      <c r="E152" s="109"/>
      <c r="F152" s="109"/>
      <c r="G152" s="110"/>
      <c r="H152" s="104"/>
      <c r="I152" s="104"/>
      <c r="J152" s="104"/>
      <c r="K152" s="104"/>
      <c r="L152" s="104"/>
      <c r="M152" s="104"/>
      <c r="N152" s="104"/>
      <c r="O152" s="104"/>
      <c r="P152" s="104"/>
      <c r="Q152" s="104"/>
      <c r="R152" s="104"/>
      <c r="S152" s="104"/>
      <c r="T152" s="104"/>
      <c r="U152" s="104"/>
      <c r="V152" s="104"/>
      <c r="W152" s="104"/>
      <c r="X152" s="104"/>
      <c r="Y152" s="104"/>
      <c r="Z152" s="104"/>
      <c r="AA152" s="104"/>
      <c r="AB152" s="104"/>
      <c r="AC152" s="104"/>
      <c r="AD152" s="104"/>
      <c r="AE152" s="104"/>
      <c r="AF152" s="104"/>
      <c r="AG152" s="104"/>
      <c r="AH152" s="104"/>
    </row>
    <row r="153" spans="1:34" ht="14.4" hidden="1" customHeight="1">
      <c r="A153" s="111"/>
      <c r="B153" s="109"/>
      <c r="C153" s="109"/>
      <c r="D153" s="109"/>
      <c r="E153" s="109"/>
      <c r="F153" s="109"/>
      <c r="G153" s="110"/>
      <c r="H153" s="104"/>
      <c r="I153" s="104"/>
      <c r="J153" s="104"/>
      <c r="K153" s="104"/>
      <c r="L153" s="104"/>
      <c r="M153" s="104"/>
      <c r="N153" s="104"/>
      <c r="O153" s="104"/>
      <c r="P153" s="104"/>
      <c r="Q153" s="104"/>
      <c r="R153" s="104"/>
      <c r="S153" s="104"/>
      <c r="T153" s="104"/>
      <c r="U153" s="104"/>
      <c r="V153" s="104"/>
      <c r="W153" s="104"/>
      <c r="X153" s="104"/>
      <c r="Y153" s="104"/>
      <c r="Z153" s="104"/>
      <c r="AA153" s="104"/>
      <c r="AB153" s="104"/>
      <c r="AC153" s="104"/>
      <c r="AD153" s="104"/>
      <c r="AE153" s="104"/>
      <c r="AF153" s="104"/>
      <c r="AG153" s="104"/>
      <c r="AH153" s="104"/>
    </row>
    <row r="154" spans="1:34" ht="14.4" hidden="1" customHeight="1">
      <c r="A154" s="111"/>
      <c r="B154" s="109"/>
      <c r="C154" s="109"/>
      <c r="D154" s="109"/>
      <c r="E154" s="109"/>
      <c r="F154" s="109"/>
      <c r="G154" s="110"/>
      <c r="H154" s="104"/>
      <c r="I154" s="104"/>
      <c r="J154" s="104"/>
      <c r="K154" s="104"/>
      <c r="L154" s="104"/>
      <c r="M154" s="104"/>
      <c r="N154" s="104"/>
      <c r="O154" s="104"/>
      <c r="P154" s="104"/>
      <c r="Q154" s="104"/>
      <c r="R154" s="104"/>
      <c r="S154" s="104"/>
      <c r="T154" s="104"/>
      <c r="U154" s="104"/>
      <c r="V154" s="104"/>
      <c r="W154" s="104"/>
      <c r="X154" s="104"/>
      <c r="Y154" s="104"/>
      <c r="Z154" s="104"/>
      <c r="AA154" s="104"/>
      <c r="AB154" s="104"/>
      <c r="AC154" s="104"/>
      <c r="AD154" s="104"/>
      <c r="AE154" s="104"/>
      <c r="AF154" s="104"/>
      <c r="AG154" s="104"/>
      <c r="AH154" s="104"/>
    </row>
    <row r="155" spans="1:34" ht="14.4" hidden="1" customHeight="1">
      <c r="A155" s="111"/>
      <c r="B155" s="109"/>
      <c r="C155" s="109"/>
      <c r="D155" s="109"/>
      <c r="E155" s="109"/>
      <c r="F155" s="109"/>
      <c r="G155" s="110"/>
      <c r="H155" s="104"/>
      <c r="I155" s="104"/>
      <c r="J155" s="104"/>
      <c r="K155" s="104"/>
      <c r="L155" s="104"/>
      <c r="M155" s="104"/>
      <c r="N155" s="104"/>
      <c r="O155" s="104"/>
      <c r="P155" s="104"/>
      <c r="Q155" s="104"/>
      <c r="R155" s="104"/>
      <c r="S155" s="104"/>
      <c r="T155" s="104"/>
      <c r="U155" s="104"/>
      <c r="V155" s="104"/>
      <c r="W155" s="104"/>
      <c r="X155" s="104"/>
      <c r="Y155" s="104"/>
      <c r="Z155" s="104"/>
      <c r="AA155" s="104"/>
      <c r="AB155" s="104"/>
      <c r="AC155" s="104"/>
      <c r="AD155" s="104"/>
      <c r="AE155" s="104"/>
      <c r="AF155" s="104"/>
      <c r="AG155" s="104"/>
      <c r="AH155" s="104"/>
    </row>
    <row r="156" spans="1:34" ht="14.4" hidden="1" customHeight="1">
      <c r="A156" s="111"/>
      <c r="B156" s="109"/>
      <c r="C156" s="109"/>
      <c r="D156" s="109"/>
      <c r="E156" s="109"/>
      <c r="F156" s="109"/>
      <c r="G156" s="110"/>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4"/>
      <c r="AG156" s="104"/>
      <c r="AH156" s="104"/>
    </row>
    <row r="157" spans="1:34" ht="14.4" hidden="1" customHeight="1">
      <c r="A157" s="111"/>
      <c r="B157" s="109"/>
      <c r="C157" s="109"/>
      <c r="D157" s="109"/>
      <c r="E157" s="109"/>
      <c r="F157" s="109"/>
      <c r="G157" s="110"/>
      <c r="H157" s="104"/>
      <c r="I157" s="104"/>
      <c r="J157" s="104"/>
      <c r="K157" s="104"/>
      <c r="L157" s="104"/>
      <c r="M157" s="104"/>
      <c r="N157" s="104"/>
      <c r="O157" s="104"/>
      <c r="P157" s="104"/>
      <c r="Q157" s="104"/>
      <c r="R157" s="104"/>
      <c r="S157" s="104"/>
      <c r="T157" s="104"/>
      <c r="U157" s="104"/>
      <c r="V157" s="104"/>
      <c r="W157" s="104"/>
      <c r="X157" s="104"/>
      <c r="Y157" s="104"/>
      <c r="Z157" s="104"/>
      <c r="AA157" s="104"/>
      <c r="AB157" s="104"/>
      <c r="AC157" s="104"/>
      <c r="AD157" s="104"/>
      <c r="AE157" s="104"/>
      <c r="AF157" s="104"/>
      <c r="AG157" s="104"/>
      <c r="AH157" s="104"/>
    </row>
    <row r="158" spans="1:34" ht="14.4" hidden="1" customHeight="1">
      <c r="A158" s="111"/>
      <c r="B158" s="109"/>
      <c r="C158" s="109"/>
      <c r="D158" s="109"/>
      <c r="E158" s="109"/>
      <c r="F158" s="109"/>
      <c r="G158" s="110"/>
      <c r="H158" s="104"/>
      <c r="I158" s="104"/>
      <c r="J158" s="104"/>
      <c r="K158" s="104"/>
      <c r="L158" s="104"/>
      <c r="M158" s="104"/>
      <c r="N158" s="104"/>
      <c r="O158" s="104"/>
      <c r="P158" s="104"/>
      <c r="Q158" s="104"/>
      <c r="R158" s="104"/>
      <c r="S158" s="104"/>
      <c r="T158" s="104"/>
      <c r="U158" s="104"/>
      <c r="V158" s="104"/>
      <c r="W158" s="104"/>
      <c r="X158" s="104"/>
      <c r="Y158" s="104"/>
      <c r="Z158" s="104"/>
      <c r="AA158" s="104"/>
      <c r="AB158" s="104"/>
      <c r="AC158" s="104"/>
      <c r="AD158" s="104"/>
      <c r="AE158" s="104"/>
      <c r="AF158" s="104"/>
      <c r="AG158" s="104"/>
      <c r="AH158" s="104"/>
    </row>
    <row r="159" spans="1:34" ht="14.4" customHeight="1">
      <c r="A159" s="112"/>
      <c r="B159" s="113"/>
      <c r="C159" s="113"/>
      <c r="D159" s="113"/>
      <c r="E159" s="113"/>
      <c r="F159" s="113"/>
      <c r="G159" s="114"/>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row>
  </sheetData>
  <mergeCells count="24">
    <mergeCell ref="B3:C3"/>
    <mergeCell ref="B40:B41"/>
    <mergeCell ref="B42:B43"/>
    <mergeCell ref="B2:C2"/>
    <mergeCell ref="D5:E5"/>
    <mergeCell ref="E2:E3"/>
    <mergeCell ref="B12:B13"/>
    <mergeCell ref="B14:B15"/>
    <mergeCell ref="B44:B45"/>
    <mergeCell ref="B46:B47"/>
    <mergeCell ref="B8:B9"/>
    <mergeCell ref="B30:B31"/>
    <mergeCell ref="B32:B33"/>
    <mergeCell ref="B34:B35"/>
    <mergeCell ref="B36:B37"/>
    <mergeCell ref="B38:B39"/>
    <mergeCell ref="B20:B21"/>
    <mergeCell ref="B22:B23"/>
    <mergeCell ref="B24:B25"/>
    <mergeCell ref="B26:B27"/>
    <mergeCell ref="B28:B29"/>
    <mergeCell ref="B10:B11"/>
    <mergeCell ref="B16:B17"/>
    <mergeCell ref="B18:B19"/>
  </mergeCells>
  <conditionalFormatting sqref="E2:E3">
    <cfRule type="containsText" dxfId="188" priority="1" stopIfTrue="1" operator="containsText" text="Error">
      <formula>NOT(ISERROR(FIND(UPPER("Error"),UPPER(E2))))</formula>
      <formula>"Error"</formula>
    </cfRule>
  </conditionalFormatting>
  <pageMargins left="0.7" right="0.7" top="0.75" bottom="0.75" header="0.3" footer="0.3"/>
  <pageSetup scale="19" fitToHeight="2" orientation="portrait" r:id="rId1"/>
  <headerFooter>
    <oddFooter>&amp;C&amp;"Helvetica Neue,Regular"&amp;12&amp;K000000&amp;P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DX169"/>
  <sheetViews>
    <sheetView showGridLines="0" zoomScaleNormal="100" workbookViewId="0"/>
  </sheetViews>
  <sheetFormatPr defaultColWidth="8.88671875" defaultRowHeight="14.4" customHeight="1"/>
  <cols>
    <col min="1" max="1" width="4.44140625" style="5" customWidth="1"/>
    <col min="2" max="2" width="14.88671875" style="5" customWidth="1"/>
    <col min="3" max="3" width="26.44140625" style="5" customWidth="1"/>
    <col min="4" max="4" width="62.6640625" style="5" customWidth="1"/>
    <col min="5" max="5" width="22" style="5" customWidth="1"/>
    <col min="6" max="6" width="18.44140625" style="5" customWidth="1"/>
    <col min="7" max="7" width="39.6640625" style="5" customWidth="1"/>
    <col min="8" max="8" width="62.44140625" style="5" customWidth="1"/>
    <col min="9" max="9" width="14.44140625" style="5" customWidth="1"/>
    <col min="10" max="10" width="12.6640625" style="5" customWidth="1"/>
    <col min="11" max="11" width="11.44140625" style="5" customWidth="1"/>
    <col min="12" max="12" width="17.88671875" style="5" customWidth="1"/>
    <col min="13" max="14" width="11.44140625" style="5" customWidth="1"/>
    <col min="15" max="16" width="27" style="5" customWidth="1"/>
    <col min="17" max="18" width="11.44140625" style="5" customWidth="1"/>
    <col min="19" max="19" width="2.33203125" style="5" customWidth="1"/>
    <col min="20" max="20" width="13" style="5" customWidth="1"/>
    <col min="21" max="21" width="14.88671875" style="5" customWidth="1"/>
    <col min="22" max="22" width="20.6640625" style="5" customWidth="1"/>
    <col min="23" max="23" width="23.6640625" style="5" customWidth="1"/>
    <col min="24" max="24" width="16.88671875" style="5" customWidth="1"/>
    <col min="25" max="25" width="14" style="5" customWidth="1"/>
    <col min="26" max="26" width="21.33203125" style="5" customWidth="1"/>
    <col min="27" max="27" width="14" style="5" customWidth="1"/>
    <col min="28" max="28" width="33.6640625" style="5" customWidth="1"/>
    <col min="29" max="29" width="26.44140625" style="5" customWidth="1"/>
    <col min="30" max="30" width="50" style="5" customWidth="1"/>
    <col min="31" max="31" width="18.6640625" style="5" customWidth="1"/>
    <col min="32" max="32" width="23.6640625" style="5" customWidth="1"/>
    <col min="33" max="33" width="16.6640625" style="5" customWidth="1"/>
    <col min="34" max="34" width="35.6640625" style="5" customWidth="1"/>
    <col min="35" max="35" width="76.33203125" style="5" customWidth="1"/>
    <col min="36" max="39" width="22.33203125" style="5" customWidth="1"/>
    <col min="40" max="40" width="20.44140625" style="5" customWidth="1"/>
    <col min="41" max="41" width="34.21875" style="5" customWidth="1"/>
    <col min="42" max="42" width="19.6640625" style="5" customWidth="1"/>
    <col min="43" max="43" width="16.33203125" style="5" customWidth="1"/>
    <col min="44" max="47" width="27.33203125" style="5" customWidth="1"/>
    <col min="48" max="48" width="21.21875" style="5" customWidth="1"/>
    <col min="49" max="49" width="23.33203125" style="5" customWidth="1"/>
    <col min="50" max="50" width="68.33203125" style="5" customWidth="1"/>
    <col min="51" max="51" width="26.44140625" style="5" customWidth="1"/>
    <col min="52" max="52" width="14.33203125" style="5" customWidth="1"/>
    <col min="53" max="53" width="26.44140625" style="5" customWidth="1"/>
    <col min="54" max="73" width="26.21875" style="5" customWidth="1"/>
    <col min="74" max="74" width="11.44140625" style="5" customWidth="1"/>
    <col min="75" max="77" width="8.88671875" style="5" customWidth="1"/>
    <col min="78" max="128" width="8.77734375" style="5" hidden="1" customWidth="1"/>
    <col min="129" max="129" width="8.88671875" style="5" customWidth="1"/>
    <col min="130" max="16384" width="8.88671875" style="5"/>
  </cols>
  <sheetData>
    <row r="1" spans="1:128" ht="15.75" customHeight="1">
      <c r="A1" s="6"/>
      <c r="B1" s="22"/>
      <c r="C1" s="22"/>
      <c r="D1" s="22"/>
      <c r="E1" s="7"/>
      <c r="F1" s="22"/>
      <c r="G1" s="22"/>
      <c r="H1" s="22"/>
      <c r="I1" s="115"/>
      <c r="J1" s="115"/>
      <c r="K1" s="115"/>
      <c r="L1" s="115"/>
      <c r="M1" s="115"/>
      <c r="N1" s="116"/>
      <c r="O1" s="117" t="s">
        <v>90</v>
      </c>
      <c r="P1" s="118" cm="1">
        <f t="array" ref="P1">IFERROR(SUM(AE11:AE31),"Error ▲")</f>
        <v>0.63919999999999999</v>
      </c>
      <c r="Q1" s="119"/>
      <c r="R1" s="851" t="s">
        <v>91</v>
      </c>
      <c r="S1" s="7"/>
      <c r="T1" s="120"/>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row>
    <row r="2" spans="1:128" ht="19.95" customHeight="1">
      <c r="A2" s="13"/>
      <c r="B2" s="121" t="s">
        <v>92</v>
      </c>
      <c r="C2" s="912" t="str" cm="1">
        <f t="array" ref="C2">IF('2. Site Details'!D4="","Enter site name on 2. Site Details",'2. Site Details'!D4)</f>
        <v>Hull End Farm</v>
      </c>
      <c r="D2" s="913"/>
      <c r="E2" s="122"/>
      <c r="F2" s="854" t="s">
        <v>93</v>
      </c>
      <c r="G2" s="855"/>
      <c r="H2" s="856"/>
      <c r="I2" s="123"/>
      <c r="J2" s="867" t="str" cm="1">
        <f t="array" ref="J2">IFERROR(IF(OR((ISNUMBER(SEARCH("▲",A7:Q101)))),"Input Errors Present On Sheet - Red Cells Or ▲ Highlight Errors","All Key Rules Satisfied ✓ "),"Technical Errors On Sheet ▲")</f>
        <v xml:space="preserve">All Key Rules Satisfied ✓ </v>
      </c>
      <c r="K2" s="867"/>
      <c r="L2" s="867"/>
      <c r="M2" s="867"/>
      <c r="N2" s="124"/>
      <c r="O2" s="125" t="s">
        <v>94</v>
      </c>
      <c r="P2" s="118" cm="1">
        <f t="array" ref="P2">IFERROR(N32,"Error ▲")</f>
        <v>0.08</v>
      </c>
      <c r="Q2" s="14"/>
      <c r="R2" s="720"/>
      <c r="S2" s="9"/>
      <c r="T2" s="127"/>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row>
    <row r="3" spans="1:128" ht="19.95" customHeight="1">
      <c r="A3" s="13"/>
      <c r="B3" s="128" t="s">
        <v>23</v>
      </c>
      <c r="C3" s="914" t="s">
        <v>89</v>
      </c>
      <c r="D3" s="915"/>
      <c r="E3" s="122"/>
      <c r="F3" s="857"/>
      <c r="G3" s="858"/>
      <c r="H3" s="859"/>
      <c r="I3" s="123"/>
      <c r="J3" s="867"/>
      <c r="K3" s="867"/>
      <c r="L3" s="867"/>
      <c r="M3" s="867"/>
      <c r="N3" s="124"/>
      <c r="O3" s="125" t="s">
        <v>95</v>
      </c>
      <c r="P3" s="118" cm="1">
        <f t="array" ref="P3">IFERROR(L61,"Error ▲")</f>
        <v>0.44617033310906495</v>
      </c>
      <c r="Q3" s="14"/>
      <c r="R3" s="720"/>
      <c r="S3" s="9"/>
      <c r="T3" s="127"/>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9"/>
      <c r="CQ3" s="9"/>
      <c r="CR3" s="9"/>
      <c r="CS3" s="9"/>
      <c r="CT3" s="9"/>
      <c r="CU3" s="9"/>
      <c r="CV3" s="9"/>
      <c r="CW3" s="9"/>
      <c r="CX3" s="9"/>
      <c r="CY3" s="9"/>
      <c r="CZ3" s="9"/>
      <c r="DA3" s="9"/>
      <c r="DB3" s="9"/>
      <c r="DC3" s="9"/>
      <c r="DD3" s="9"/>
      <c r="DE3" s="9"/>
      <c r="DF3" s="9"/>
      <c r="DG3" s="9"/>
      <c r="DH3" s="9"/>
      <c r="DI3" s="9"/>
      <c r="DJ3" s="9"/>
      <c r="DK3" s="9"/>
      <c r="DL3" s="9"/>
      <c r="DM3" s="9"/>
      <c r="DN3" s="9"/>
      <c r="DO3" s="9"/>
      <c r="DP3" s="9"/>
      <c r="DQ3" s="9"/>
      <c r="DR3" s="9"/>
      <c r="DS3" s="9"/>
      <c r="DT3" s="9"/>
      <c r="DU3" s="9"/>
      <c r="DV3" s="9"/>
      <c r="DW3" s="9"/>
      <c r="DX3" s="9"/>
    </row>
    <row r="4" spans="1:128" ht="19.95" customHeight="1">
      <c r="A4" s="8"/>
      <c r="B4" s="129"/>
      <c r="C4" s="129"/>
      <c r="D4" s="129"/>
      <c r="E4" s="130"/>
      <c r="F4" s="857"/>
      <c r="G4" s="858"/>
      <c r="H4" s="859"/>
      <c r="I4" s="123"/>
      <c r="J4" s="867"/>
      <c r="K4" s="867"/>
      <c r="L4" s="867"/>
      <c r="M4" s="867"/>
      <c r="N4" s="124"/>
      <c r="O4" s="125" t="s">
        <v>96</v>
      </c>
      <c r="P4" s="118" cm="1">
        <f t="array" ref="P4">IFERROR(L89,"Error ▲")</f>
        <v>0</v>
      </c>
      <c r="Q4" s="14"/>
      <c r="R4" s="720"/>
      <c r="S4" s="9"/>
      <c r="T4" s="127"/>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row>
    <row r="5" spans="1:128" ht="19.95" customHeight="1">
      <c r="A5" s="131"/>
      <c r="B5" s="9"/>
      <c r="C5" s="9"/>
      <c r="D5" s="9"/>
      <c r="E5" s="130"/>
      <c r="F5" s="857"/>
      <c r="G5" s="858"/>
      <c r="H5" s="859"/>
      <c r="I5" s="123"/>
      <c r="J5" s="867"/>
      <c r="K5" s="867"/>
      <c r="L5" s="867"/>
      <c r="M5" s="867"/>
      <c r="N5" s="124"/>
      <c r="O5" s="132" t="s">
        <v>97</v>
      </c>
      <c r="P5" s="133" cm="1">
        <f t="array" ref="P5">IFERROR((P1+L61+L89)-L32,"Error ▲")</f>
        <v>0.36617033310906499</v>
      </c>
      <c r="Q5" s="14"/>
      <c r="R5" s="720"/>
      <c r="S5" s="9"/>
      <c r="T5" s="127"/>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row>
    <row r="6" spans="1:128" ht="13.2" customHeight="1">
      <c r="A6" s="131"/>
      <c r="B6" s="9"/>
      <c r="C6" s="9"/>
      <c r="D6" s="9"/>
      <c r="E6" s="130"/>
      <c r="F6" s="860"/>
      <c r="G6" s="861"/>
      <c r="H6" s="862"/>
      <c r="I6" s="134"/>
      <c r="J6" s="135"/>
      <c r="K6" s="135"/>
      <c r="L6" s="135"/>
      <c r="M6" s="135"/>
      <c r="N6" s="135"/>
      <c r="O6" s="136"/>
      <c r="P6" s="136"/>
      <c r="Q6" s="9"/>
      <c r="R6" s="720"/>
      <c r="S6" s="9"/>
      <c r="T6" s="127"/>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9"/>
      <c r="CQ6" s="9"/>
      <c r="CR6" s="9"/>
      <c r="CS6" s="9"/>
      <c r="CT6" s="9"/>
      <c r="CU6" s="9"/>
      <c r="CV6" s="9"/>
      <c r="CW6" s="9"/>
      <c r="CX6" s="9"/>
      <c r="CY6" s="9"/>
      <c r="CZ6" s="9"/>
      <c r="DA6" s="9"/>
      <c r="DB6" s="9"/>
      <c r="DC6" s="9"/>
      <c r="DD6" s="9"/>
      <c r="DE6" s="9"/>
      <c r="DF6" s="9"/>
      <c r="DG6" s="9"/>
      <c r="DH6" s="9"/>
      <c r="DI6" s="9"/>
      <c r="DJ6" s="9"/>
      <c r="DK6" s="9"/>
      <c r="DL6" s="9"/>
      <c r="DM6" s="9"/>
      <c r="DN6" s="9"/>
      <c r="DO6" s="9"/>
      <c r="DP6" s="9"/>
      <c r="DQ6" s="9"/>
      <c r="DR6" s="9"/>
      <c r="DS6" s="9"/>
      <c r="DT6" s="9"/>
      <c r="DU6" s="9"/>
      <c r="DV6" s="9"/>
      <c r="DW6" s="9"/>
      <c r="DX6" s="9"/>
    </row>
    <row r="7" spans="1:128" ht="19.2" customHeight="1">
      <c r="A7" s="8"/>
      <c r="B7" s="93" t="s">
        <v>98</v>
      </c>
      <c r="C7" s="9"/>
      <c r="D7" s="137"/>
      <c r="E7" s="9"/>
      <c r="F7" s="19"/>
      <c r="G7" s="19"/>
      <c r="H7" s="138"/>
      <c r="I7" s="9"/>
      <c r="J7" s="9"/>
      <c r="K7" s="127"/>
      <c r="L7" s="139"/>
      <c r="M7" s="139"/>
      <c r="N7" s="139"/>
      <c r="O7" s="9"/>
      <c r="P7" s="9"/>
      <c r="Q7" s="9"/>
      <c r="R7" s="720"/>
      <c r="S7" s="9"/>
      <c r="T7" s="127"/>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row>
    <row r="8" spans="1:128" ht="10.95" customHeight="1">
      <c r="A8" s="140"/>
      <c r="B8" s="12"/>
      <c r="C8" s="12"/>
      <c r="D8" s="12"/>
      <c r="E8" s="12"/>
      <c r="F8" s="12"/>
      <c r="G8" s="12"/>
      <c r="H8" s="12"/>
      <c r="I8" s="12"/>
      <c r="J8" s="12"/>
      <c r="K8" s="12"/>
      <c r="L8" s="12"/>
      <c r="M8" s="12"/>
      <c r="N8" s="12"/>
      <c r="O8" s="12"/>
      <c r="P8" s="12"/>
      <c r="Q8" s="9"/>
      <c r="R8" s="720"/>
      <c r="S8" s="9"/>
      <c r="T8" s="12"/>
      <c r="U8" s="12"/>
      <c r="V8" s="12"/>
      <c r="W8" s="12"/>
      <c r="X8" s="12"/>
      <c r="Y8" s="9"/>
      <c r="Z8" s="9"/>
      <c r="AA8" s="9"/>
      <c r="AB8" s="12"/>
      <c r="AC8" s="12"/>
      <c r="AD8" s="12"/>
      <c r="AE8" s="12"/>
      <c r="AF8" s="12"/>
      <c r="AG8" s="12"/>
      <c r="AH8" s="12"/>
      <c r="AI8" s="12"/>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row>
    <row r="9" spans="1:128" ht="29.4" customHeight="1">
      <c r="A9" s="141"/>
      <c r="B9" s="865" t="s">
        <v>82</v>
      </c>
      <c r="C9" s="794" t="s">
        <v>99</v>
      </c>
      <c r="D9" s="795"/>
      <c r="E9" s="796"/>
      <c r="F9" s="829" t="s">
        <v>100</v>
      </c>
      <c r="G9" s="830"/>
      <c r="H9" s="831"/>
      <c r="I9" s="794" t="s">
        <v>101</v>
      </c>
      <c r="J9" s="795"/>
      <c r="K9" s="796"/>
      <c r="L9" s="826" t="s">
        <v>102</v>
      </c>
      <c r="M9" s="827"/>
      <c r="N9" s="828"/>
      <c r="O9" s="826" t="s">
        <v>103</v>
      </c>
      <c r="P9" s="828"/>
      <c r="Q9" s="14"/>
      <c r="R9" s="720"/>
      <c r="S9" s="130"/>
      <c r="T9" s="747" t="s">
        <v>104</v>
      </c>
      <c r="U9" s="748"/>
      <c r="V9" s="749"/>
      <c r="W9" s="747" t="s">
        <v>105</v>
      </c>
      <c r="X9" s="749"/>
      <c r="Y9" s="840"/>
      <c r="Z9" s="841"/>
      <c r="AA9" s="842"/>
      <c r="AB9" s="747" t="s">
        <v>106</v>
      </c>
      <c r="AC9" s="748"/>
      <c r="AD9" s="749"/>
      <c r="AE9" s="747" t="s">
        <v>107</v>
      </c>
      <c r="AF9" s="748"/>
      <c r="AG9" s="749"/>
      <c r="AH9" s="921" t="s">
        <v>108</v>
      </c>
      <c r="AI9" s="921" t="s">
        <v>109</v>
      </c>
      <c r="AJ9" s="14"/>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row>
    <row r="10" spans="1:128" ht="31.5" customHeight="1">
      <c r="A10" s="141"/>
      <c r="B10" s="866"/>
      <c r="C10" s="132" t="s">
        <v>110</v>
      </c>
      <c r="D10" s="907" t="s">
        <v>111</v>
      </c>
      <c r="E10" s="908"/>
      <c r="F10" s="832"/>
      <c r="G10" s="833"/>
      <c r="H10" s="834"/>
      <c r="I10" s="132" t="s">
        <v>112</v>
      </c>
      <c r="J10" s="146" t="s">
        <v>113</v>
      </c>
      <c r="K10" s="147" t="s">
        <v>114</v>
      </c>
      <c r="L10" s="132" t="s">
        <v>115</v>
      </c>
      <c r="M10" s="146" t="s">
        <v>116</v>
      </c>
      <c r="N10" s="147" t="s">
        <v>117</v>
      </c>
      <c r="O10" s="132" t="s">
        <v>118</v>
      </c>
      <c r="P10" s="147" t="s">
        <v>119</v>
      </c>
      <c r="Q10" s="14"/>
      <c r="R10" s="720"/>
      <c r="S10" s="130"/>
      <c r="T10" s="745" t="s">
        <v>120</v>
      </c>
      <c r="U10" s="746"/>
      <c r="V10" s="149" t="s">
        <v>121</v>
      </c>
      <c r="W10" s="148" t="s">
        <v>122</v>
      </c>
      <c r="X10" s="149" t="s">
        <v>121</v>
      </c>
      <c r="Y10" s="143"/>
      <c r="Z10" s="144"/>
      <c r="AA10" s="145"/>
      <c r="AB10" s="148" t="s">
        <v>106</v>
      </c>
      <c r="AC10" s="150" t="s">
        <v>106</v>
      </c>
      <c r="AD10" s="149" t="s">
        <v>123</v>
      </c>
      <c r="AE10" s="148" t="s">
        <v>124</v>
      </c>
      <c r="AF10" s="150" t="s">
        <v>125</v>
      </c>
      <c r="AG10" s="149" t="s">
        <v>126</v>
      </c>
      <c r="AH10" s="922"/>
      <c r="AI10" s="922"/>
      <c r="AJ10" s="14"/>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row>
    <row r="11" spans="1:128" ht="30.75" customHeight="1">
      <c r="A11" s="141"/>
      <c r="B11" s="151">
        <v>1</v>
      </c>
      <c r="C11" s="152" t="s">
        <v>127</v>
      </c>
      <c r="D11" s="923" t="s">
        <v>128</v>
      </c>
      <c r="E11" s="790"/>
      <c r="F11" s="848" t="s">
        <v>129</v>
      </c>
      <c r="G11" s="849"/>
      <c r="H11" s="850"/>
      <c r="I11" s="155">
        <v>899</v>
      </c>
      <c r="J11" s="156">
        <v>799</v>
      </c>
      <c r="K11" s="156">
        <v>0</v>
      </c>
      <c r="L11" s="157" cm="1">
        <f t="array" ref="L11">IF(C11="","",IFERROR(IF(I11="","",((I11/10000)*V11*X11)*AD11),"Error ▲"))</f>
        <v>0.71919999999999995</v>
      </c>
      <c r="M11" s="157" cm="1">
        <f t="array" ref="M11">IF(I11="","",IF(J11+K11&gt;I11,"Area Error ▲",I11-J11-K11))</f>
        <v>100</v>
      </c>
      <c r="N11" s="158" cm="1">
        <f t="array" ref="N11">IFERROR(IF(I11="","",IF(M11="Area Error ▲","Area Error ▲",((M11/10000)*V11*X11)*AD11)),"This intervention is not permitted within the SSM ▲")</f>
        <v>0.08</v>
      </c>
      <c r="O11" s="159"/>
      <c r="P11" s="160"/>
      <c r="Q11" s="14"/>
      <c r="R11" s="720"/>
      <c r="S11" s="130"/>
      <c r="T11" s="730" t="str" cm="1">
        <f t="array" ref="T11">IF(C11="","",VLOOKUP(D11,'9. All Habitats + Multipliers'!$C$4:$K$102,5,FALSE))</f>
        <v>Medium</v>
      </c>
      <c r="U11" s="731"/>
      <c r="V11" s="163" cm="1">
        <f t="array" ref="V11">IF(T11="","",VLOOKUP(T11,'11. Lists'!$B$47:$D$49,2,FALSE))</f>
        <v>4</v>
      </c>
      <c r="W11" s="161" t="str" cm="1">
        <f t="array" ref="W11">IF(C11="","",VLOOKUP(D11,'10. Condition and Temporal'!$B$6:$C$103,2,FALSE))</f>
        <v>Moderate</v>
      </c>
      <c r="X11" s="163" cm="1">
        <f t="array" ref="X11">IF(W11="","",VLOOKUP(W11,'11. Lists'!$F$47:$G$51,2,FALSE))</f>
        <v>2</v>
      </c>
      <c r="Y11" s="164"/>
      <c r="Z11" s="165"/>
      <c r="AA11" s="166"/>
      <c r="AB11" s="161" t="str" cm="1">
        <f t="array" ref="AB11">IF(F11="","",F11)</f>
        <v>Area/compensation not in local strategy/ no local strategy</v>
      </c>
      <c r="AC11" s="162" t="str" cm="1">
        <f t="array" ref="AC11">IF(AB11="","",VLOOKUP(AB11,'11. Lists'!$F$36:$H$38,2,FALSE))</f>
        <v>Low Strategic Significance</v>
      </c>
      <c r="AD11" s="163" cm="1">
        <f t="array" ref="AD11">IF(AB11="","",VLOOKUP(AB11,'11. Lists'!$F$36:$H$38,3,FALSE))</f>
        <v>1</v>
      </c>
      <c r="AE11" s="167" cm="1">
        <f t="array" ref="AE11">IF(D11="","",((J11/10000)*V11*X11)*AD11)</f>
        <v>0.63919999999999999</v>
      </c>
      <c r="AF11" s="168" cm="1">
        <f t="array" ref="AF11">IF(D11="","",((K11/10000)*V11*X11)*AD11)</f>
        <v>0</v>
      </c>
      <c r="AG11" s="169" cm="1">
        <f t="array" ref="AG11">IF(D11="","",M11)</f>
        <v>100</v>
      </c>
      <c r="AH11" s="170" t="str" cm="1">
        <f t="array" ref="AH11">IF(T11="","",VLOOKUP(T11,'11. Lists'!$B$47:$D$49,3,FALSE))</f>
        <v>Same broad habitat or a higher distinctiveness habitat required</v>
      </c>
      <c r="AI11" s="170" t="str" cm="1">
        <f t="array" ref="AI11">IF(D11="","",VLOOKUP(D11,'10. Condition and Temporal'!$B$6:$L$103,4,FALSE))</f>
        <v>Other neutral grassland</v>
      </c>
      <c r="AJ11" s="14"/>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row>
    <row r="12" spans="1:128" ht="15.6" customHeight="1">
      <c r="A12" s="13"/>
      <c r="B12" s="171">
        <v>2</v>
      </c>
      <c r="C12" s="172"/>
      <c r="D12" s="909"/>
      <c r="E12" s="847"/>
      <c r="F12" s="845"/>
      <c r="G12" s="846"/>
      <c r="H12" s="847"/>
      <c r="I12" s="173"/>
      <c r="J12" s="174"/>
      <c r="K12" s="174"/>
      <c r="L12" s="175" t="str" cm="1">
        <f t="array" ref="L12">IF(C12="","",IFERROR(IF(I12="","",((I12/10000)*V12*X12)*AD12),"Error ▲"))</f>
        <v/>
      </c>
      <c r="M12" s="175" t="str" cm="1">
        <f t="array" ref="M12">IF(I12="","",IF(J12+K12&gt;I12,"Area Error ▲",I12-J12-K12))</f>
        <v/>
      </c>
      <c r="N12" s="175" t="str" cm="1">
        <f t="array" ref="N12">IFERROR(IF(I12="","",IF(M12="Area Error ▲","Area Error ▲",((M12/10000)*V12*X12)*AD12)),"This intervention is not permitted within the SSM ▲")</f>
        <v/>
      </c>
      <c r="O12" s="176"/>
      <c r="P12" s="177"/>
      <c r="Q12" s="14"/>
      <c r="R12" s="720"/>
      <c r="S12" s="130"/>
      <c r="T12" s="730" t="str" cm="1">
        <f t="array" ref="T12">IF(C12="","",VLOOKUP(D12,'9. All Habitats + Multipliers'!$C$4:$K$102,5,FALSE))</f>
        <v/>
      </c>
      <c r="U12" s="731"/>
      <c r="V12" s="178" t="str" cm="1">
        <f t="array" ref="V12">IF(T12="","",VLOOKUP(T12,'11. Lists'!$B$47:$D$49,2,FALSE))</f>
        <v/>
      </c>
      <c r="W12" s="161" t="str" cm="1">
        <f t="array" ref="W12">IF(C12="","",VLOOKUP(D12,'10. Condition and Temporal'!$B$6:$C$103,2,FALSE))</f>
        <v/>
      </c>
      <c r="X12" s="178" t="str" cm="1">
        <f t="array" ref="X12">IF(W12="","",VLOOKUP(W12,'11. Lists'!$F$47:$G$51,2,FALSE))</f>
        <v/>
      </c>
      <c r="Y12" s="164"/>
      <c r="Z12" s="165"/>
      <c r="AA12" s="166"/>
      <c r="AB12" s="161" t="str" cm="1">
        <f t="array" ref="AB12">IF(F12="","",F12)</f>
        <v/>
      </c>
      <c r="AC12" s="162" t="str" cm="1">
        <f t="array" ref="AC12">IF(AB12="","",VLOOKUP(AB12,'11. Lists'!$F$36:$H$38,2,FALSE))</f>
        <v/>
      </c>
      <c r="AD12" s="178" t="str" cm="1">
        <f t="array" ref="AD12">IF(AB12="","",VLOOKUP(AB12,'11. Lists'!$F$36:$H$38,3,FALSE))</f>
        <v/>
      </c>
      <c r="AE12" s="161" t="str" cm="1">
        <f t="array" ref="AE12">IF(D12="","",((J12/10000)*V12*X12)*AD12)</f>
        <v/>
      </c>
      <c r="AF12" s="162" t="str" cm="1">
        <f t="array" ref="AF12">IF(D12="","",((K12/10000)*V12*X12)*AD12)</f>
        <v/>
      </c>
      <c r="AG12" s="178" t="str" cm="1">
        <f t="array" ref="AG12">IF(D12="","",M12)</f>
        <v/>
      </c>
      <c r="AH12" s="170" t="str" cm="1">
        <f t="array" ref="AH12">IF(T12="","",VLOOKUP(T12,'11. Lists'!$B$47:$D$49,3,FALSE))</f>
        <v/>
      </c>
      <c r="AI12" s="170" t="str" cm="1">
        <f t="array" ref="AI12">IF(D12="","",VLOOKUP(D12,'10. Condition and Temporal'!$B$6:$L$103,4,FALSE))</f>
        <v/>
      </c>
      <c r="AJ12" s="14"/>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row>
    <row r="13" spans="1:128" ht="15.6" customHeight="1">
      <c r="A13" s="13"/>
      <c r="B13" s="171">
        <v>3</v>
      </c>
      <c r="C13" s="172"/>
      <c r="D13" s="909"/>
      <c r="E13" s="847"/>
      <c r="F13" s="845"/>
      <c r="G13" s="846"/>
      <c r="H13" s="847"/>
      <c r="I13" s="173"/>
      <c r="J13" s="174"/>
      <c r="K13" s="174"/>
      <c r="L13" s="175" t="str" cm="1">
        <f t="array" ref="L13">IF(C13="","",IFERROR(IF(I13="","",((I13/10000)*V13*X13)*AD13),"Error ▲"))</f>
        <v/>
      </c>
      <c r="M13" s="175" t="str" cm="1">
        <f t="array" ref="M13">IF(I13="","",IF(J13+K13&gt;I13,"Area Error ▲",I13-J13-K13))</f>
        <v/>
      </c>
      <c r="N13" s="175" t="str" cm="1">
        <f t="array" ref="N13">IFERROR(IF(I13="","",IF(M13="Area Error ▲","Area Error ▲",((M13/10000)*V13*X13)*AD13)),"This intervention is not permitted within the SSM ▲")</f>
        <v/>
      </c>
      <c r="O13" s="176"/>
      <c r="P13" s="177"/>
      <c r="Q13" s="14"/>
      <c r="R13" s="720"/>
      <c r="S13" s="130"/>
      <c r="T13" s="730" t="str" cm="1">
        <f t="array" ref="T13">IF(C13="","",VLOOKUP(D13,'9. All Habitats + Multipliers'!$C$4:$K$102,5,FALSE))</f>
        <v/>
      </c>
      <c r="U13" s="731"/>
      <c r="V13" s="178" t="str" cm="1">
        <f t="array" ref="V13">IF(T13="","",VLOOKUP(T13,'11. Lists'!$B$47:$D$49,2,FALSE))</f>
        <v/>
      </c>
      <c r="W13" s="161" t="str" cm="1">
        <f t="array" ref="W13">IF(C13="","",VLOOKUP(D13,'10. Condition and Temporal'!$B$6:$C$103,2,FALSE))</f>
        <v/>
      </c>
      <c r="X13" s="178" t="str" cm="1">
        <f t="array" ref="X13">IF(W13="","",VLOOKUP(W13,'11. Lists'!$F$47:$G$51,2,FALSE))</f>
        <v/>
      </c>
      <c r="Y13" s="164"/>
      <c r="Z13" s="165"/>
      <c r="AA13" s="166"/>
      <c r="AB13" s="161" t="str" cm="1">
        <f t="array" ref="AB13">IF(F13="","",F13)</f>
        <v/>
      </c>
      <c r="AC13" s="162" t="str" cm="1">
        <f t="array" ref="AC13">IF(AB13="","",VLOOKUP(AB13,'11. Lists'!$F$36:$H$38,2,FALSE))</f>
        <v/>
      </c>
      <c r="AD13" s="178" t="str" cm="1">
        <f t="array" ref="AD13">IF(AB13="","",VLOOKUP(AB13,'11. Lists'!$F$36:$H$38,3,FALSE))</f>
        <v/>
      </c>
      <c r="AE13" s="161" t="str" cm="1">
        <f t="array" ref="AE13">IF(D13="","",((J13/10000)*V13*X13)*AD13)</f>
        <v/>
      </c>
      <c r="AF13" s="162" t="str" cm="1">
        <f t="array" ref="AF13">IF(D13="","",((K13/10000)*V13*X13)*AD13)</f>
        <v/>
      </c>
      <c r="AG13" s="178" t="str" cm="1">
        <f t="array" ref="AG13">IF(D13="","",M13)</f>
        <v/>
      </c>
      <c r="AH13" s="170" t="str" cm="1">
        <f t="array" ref="AH13">IF(T13="","",VLOOKUP(T13,'11. Lists'!$B$47:$D$49,3,FALSE))</f>
        <v/>
      </c>
      <c r="AI13" s="170" t="str" cm="1">
        <f t="array" ref="AI13">IF(D13="","",VLOOKUP(D13,'10. Condition and Temporal'!$B$6:$L$103,4,FALSE))</f>
        <v/>
      </c>
      <c r="AJ13" s="14"/>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row>
    <row r="14" spans="1:128" ht="15.6" customHeight="1">
      <c r="A14" s="13"/>
      <c r="B14" s="171">
        <v>4</v>
      </c>
      <c r="C14" s="172"/>
      <c r="D14" s="737"/>
      <c r="E14" s="738"/>
      <c r="F14" s="845"/>
      <c r="G14" s="846"/>
      <c r="H14" s="847"/>
      <c r="I14" s="173"/>
      <c r="J14" s="174"/>
      <c r="K14" s="174"/>
      <c r="L14" s="175" t="str" cm="1">
        <f t="array" ref="L14">IF(C14="","",IFERROR(IF(I14="","",((I14/10000)*V14*X14)*AD14),"Error ▲"))</f>
        <v/>
      </c>
      <c r="M14" s="175" t="str" cm="1">
        <f t="array" ref="M14">IF(I14="","",IF(J14+K14&gt;I14,"Area Error ▲",I14-J14-K14))</f>
        <v/>
      </c>
      <c r="N14" s="175" t="str" cm="1">
        <f t="array" ref="N14">IFERROR(IF(I14="","",IF(M14="Area Error ▲","Area Error ▲",((M14/10000)*V14*X14)*AD14)),"This intervention is not permitted within the SSM ▲")</f>
        <v/>
      </c>
      <c r="O14" s="176"/>
      <c r="P14" s="177"/>
      <c r="Q14" s="14"/>
      <c r="R14" s="720"/>
      <c r="S14" s="130"/>
      <c r="T14" s="730" t="str" cm="1">
        <f t="array" ref="T14">IF(C14="","",VLOOKUP(D14,'9. All Habitats + Multipliers'!$C$4:$K$102,5,FALSE))</f>
        <v/>
      </c>
      <c r="U14" s="731"/>
      <c r="V14" s="178" t="str" cm="1">
        <f t="array" ref="V14">IF(T14="","",VLOOKUP(T14,'11. Lists'!$B$47:$D$49,2,FALSE))</f>
        <v/>
      </c>
      <c r="W14" s="161" t="str" cm="1">
        <f t="array" ref="W14">IF(C14="","",VLOOKUP(D14,'10. Condition and Temporal'!$B$6:$C$103,2,FALSE))</f>
        <v/>
      </c>
      <c r="X14" s="178" t="str" cm="1">
        <f t="array" ref="X14">IF(W14="","",VLOOKUP(W14,'11. Lists'!$F$47:$G$51,2,FALSE))</f>
        <v/>
      </c>
      <c r="Y14" s="164"/>
      <c r="Z14" s="165"/>
      <c r="AA14" s="166"/>
      <c r="AB14" s="161" t="str" cm="1">
        <f t="array" ref="AB14">IF(F14="","",F14)</f>
        <v/>
      </c>
      <c r="AC14" s="162" t="str" cm="1">
        <f t="array" ref="AC14">IF(AB14="","",VLOOKUP(AB14,'11. Lists'!$F$36:$H$38,2,FALSE))</f>
        <v/>
      </c>
      <c r="AD14" s="178" t="str" cm="1">
        <f t="array" ref="AD14">IF(AB14="","",VLOOKUP(AB14,'11. Lists'!$F$36:$H$38,3,FALSE))</f>
        <v/>
      </c>
      <c r="AE14" s="161" t="str" cm="1">
        <f t="array" ref="AE14">IF(D14="","",((J14/10000)*V14*X14)*AD14)</f>
        <v/>
      </c>
      <c r="AF14" s="162" t="str" cm="1">
        <f t="array" ref="AF14">IF(D14="","",((K14/10000)*V14*X14)*AD14)</f>
        <v/>
      </c>
      <c r="AG14" s="178" t="str" cm="1">
        <f t="array" ref="AG14">IF(D14="","",M14)</f>
        <v/>
      </c>
      <c r="AH14" s="170" t="str" cm="1">
        <f t="array" ref="AH14">IF(T14="","",VLOOKUP(T14,'11. Lists'!$B$47:$D$49,3,FALSE))</f>
        <v/>
      </c>
      <c r="AI14" s="170" t="str" cm="1">
        <f t="array" ref="AI14">IF(D14="","",VLOOKUP(D14,'10. Condition and Temporal'!$B$6:$L$103,4,FALSE))</f>
        <v/>
      </c>
      <c r="AJ14" s="14"/>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row>
    <row r="15" spans="1:128" ht="15.6" customHeight="1">
      <c r="A15" s="13"/>
      <c r="B15" s="171">
        <v>5</v>
      </c>
      <c r="C15" s="172"/>
      <c r="D15" s="909"/>
      <c r="E15" s="847"/>
      <c r="F15" s="845"/>
      <c r="G15" s="846"/>
      <c r="H15" s="847"/>
      <c r="I15" s="173"/>
      <c r="J15" s="174"/>
      <c r="K15" s="174"/>
      <c r="L15" s="175" t="str" cm="1">
        <f t="array" ref="L15">IF(C15="","",IFERROR(IF(I15="","",((I15/10000)*V15*X15)*AD15),"Error ▲"))</f>
        <v/>
      </c>
      <c r="M15" s="175" t="str" cm="1">
        <f t="array" ref="M15">IF(I15="","",IF(J15+K15&gt;I15,"Area Error ▲",I15-J15-K15))</f>
        <v/>
      </c>
      <c r="N15" s="175" t="str" cm="1">
        <f t="array" ref="N15">IFERROR(IF(I15="","",IF(M15="Area Error ▲","Area Error ▲",((M15/10000)*V15*X15)*AD15)),"This intervention is not permitted within the SSM ▲")</f>
        <v/>
      </c>
      <c r="O15" s="176"/>
      <c r="P15" s="177"/>
      <c r="Q15" s="14"/>
      <c r="R15" s="720"/>
      <c r="S15" s="130"/>
      <c r="T15" s="730" t="str" cm="1">
        <f t="array" ref="T15">IF(C15="","",VLOOKUP(D15,'9. All Habitats + Multipliers'!$C$4:$K$102,5,FALSE))</f>
        <v/>
      </c>
      <c r="U15" s="731"/>
      <c r="V15" s="178" t="str" cm="1">
        <f t="array" ref="V15">IF(T15="","",VLOOKUP(T15,'11. Lists'!$B$47:$D$49,2,FALSE))</f>
        <v/>
      </c>
      <c r="W15" s="161" t="str" cm="1">
        <f t="array" ref="W15">IF(C15="","",VLOOKUP(D15,'10. Condition and Temporal'!$B$6:$C$103,2,FALSE))</f>
        <v/>
      </c>
      <c r="X15" s="178" t="str" cm="1">
        <f t="array" ref="X15">IF(W15="","",VLOOKUP(W15,'11. Lists'!$F$47:$G$51,2,FALSE))</f>
        <v/>
      </c>
      <c r="Y15" s="164"/>
      <c r="Z15" s="165"/>
      <c r="AA15" s="166"/>
      <c r="AB15" s="161" t="str" cm="1">
        <f t="array" ref="AB15">IF(F15="","",F15)</f>
        <v/>
      </c>
      <c r="AC15" s="162" t="str" cm="1">
        <f t="array" ref="AC15">IF(AB15="","",VLOOKUP(AB15,'11. Lists'!$F$36:$H$38,2,FALSE))</f>
        <v/>
      </c>
      <c r="AD15" s="178" t="str" cm="1">
        <f t="array" ref="AD15">IF(AB15="","",VLOOKUP(AB15,'11. Lists'!$F$36:$H$38,3,FALSE))</f>
        <v/>
      </c>
      <c r="AE15" s="161" t="str" cm="1">
        <f t="array" ref="AE15">IF(D15="","",((J15/10000)*V15*X15)*AD15)</f>
        <v/>
      </c>
      <c r="AF15" s="162" t="str" cm="1">
        <f t="array" ref="AF15">IF(D15="","",((K15/10000)*V15*X15)*AD15)</f>
        <v/>
      </c>
      <c r="AG15" s="178" t="str" cm="1">
        <f t="array" ref="AG15">IF(D15="","",M15)</f>
        <v/>
      </c>
      <c r="AH15" s="170" t="str" cm="1">
        <f t="array" ref="AH15">IF(T15="","",VLOOKUP(T15,'11. Lists'!$B$47:$D$49,3,FALSE))</f>
        <v/>
      </c>
      <c r="AI15" s="170" t="str" cm="1">
        <f t="array" ref="AI15">IF(D15="","",VLOOKUP(D15,'10. Condition and Temporal'!$B$6:$L$103,4,FALSE))</f>
        <v/>
      </c>
      <c r="AJ15" s="14"/>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row>
    <row r="16" spans="1:128" ht="15.6" customHeight="1">
      <c r="A16" s="13"/>
      <c r="B16" s="171">
        <v>6</v>
      </c>
      <c r="C16" s="172"/>
      <c r="D16" s="909"/>
      <c r="E16" s="847"/>
      <c r="F16" s="845"/>
      <c r="G16" s="846"/>
      <c r="H16" s="847"/>
      <c r="I16" s="173"/>
      <c r="J16" s="174"/>
      <c r="K16" s="174"/>
      <c r="L16" s="175" t="str" cm="1">
        <f t="array" ref="L16">IF(C16="","",IFERROR(IF(I16="","",((I16/10000)*V16*X16)*AD16),"Error ▲"))</f>
        <v/>
      </c>
      <c r="M16" s="175" t="str" cm="1">
        <f t="array" ref="M16">IF(I16="","",IF(J16+K16&gt;I16,"Area Error ▲",I16-J16-K16))</f>
        <v/>
      </c>
      <c r="N16" s="175" t="str" cm="1">
        <f t="array" ref="N16">IFERROR(IF(I16="","",IF(M16="Area Error ▲","Area Error ▲",((M16/10000)*V16*X16)*AD16)),"This intervention is not permitted within the SSM ▲")</f>
        <v/>
      </c>
      <c r="O16" s="176"/>
      <c r="P16" s="177"/>
      <c r="Q16" s="14"/>
      <c r="R16" s="720"/>
      <c r="S16" s="130"/>
      <c r="T16" s="730" t="str" cm="1">
        <f t="array" ref="T16">IF(C16="","",VLOOKUP(D16,'9. All Habitats + Multipliers'!$C$4:$K$102,5,FALSE))</f>
        <v/>
      </c>
      <c r="U16" s="731"/>
      <c r="V16" s="178" t="str" cm="1">
        <f t="array" ref="V16">IF(T16="","",VLOOKUP(T16,'11. Lists'!$B$47:$D$49,2,FALSE))</f>
        <v/>
      </c>
      <c r="W16" s="161" t="str" cm="1">
        <f t="array" ref="W16">IF(C16="","",VLOOKUP(D16,'10. Condition and Temporal'!$B$6:$C$103,2,FALSE))</f>
        <v/>
      </c>
      <c r="X16" s="178" t="str" cm="1">
        <f t="array" ref="X16">IF(W16="","",VLOOKUP(W16,'11. Lists'!$F$47:$G$51,2,FALSE))</f>
        <v/>
      </c>
      <c r="Y16" s="164"/>
      <c r="Z16" s="165"/>
      <c r="AA16" s="166"/>
      <c r="AB16" s="161" t="str" cm="1">
        <f t="array" ref="AB16">IF(F16="","",F16)</f>
        <v/>
      </c>
      <c r="AC16" s="162" t="str" cm="1">
        <f t="array" ref="AC16">IF(AB16="","",VLOOKUP(AB16,'11. Lists'!$F$36:$H$38,2,FALSE))</f>
        <v/>
      </c>
      <c r="AD16" s="178" t="str" cm="1">
        <f t="array" ref="AD16">IF(AB16="","",VLOOKUP(AB16,'11. Lists'!$F$36:$H$38,3,FALSE))</f>
        <v/>
      </c>
      <c r="AE16" s="161" t="str" cm="1">
        <f t="array" ref="AE16">IF(D16="","",((J16/10000)*V16*X16)*AD16)</f>
        <v/>
      </c>
      <c r="AF16" s="162" t="str" cm="1">
        <f t="array" ref="AF16">IF(D16="","",((K16/10000)*V16*X16)*AD16)</f>
        <v/>
      </c>
      <c r="AG16" s="178" t="str" cm="1">
        <f t="array" ref="AG16">IF(D16="","",M16)</f>
        <v/>
      </c>
      <c r="AH16" s="170" t="str" cm="1">
        <f t="array" ref="AH16">IF(T16="","",VLOOKUP(T16,'11. Lists'!$B$47:$D$49,3,FALSE))</f>
        <v/>
      </c>
      <c r="AI16" s="170" t="str" cm="1">
        <f t="array" ref="AI16">IF(D16="","",VLOOKUP(D16,'10. Condition and Temporal'!$B$6:$L$103,4,FALSE))</f>
        <v/>
      </c>
      <c r="AJ16" s="14"/>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row>
    <row r="17" spans="1:128" ht="15.6" customHeight="1">
      <c r="A17" s="13"/>
      <c r="B17" s="171">
        <v>7</v>
      </c>
      <c r="C17" s="172"/>
      <c r="D17" s="909"/>
      <c r="E17" s="847"/>
      <c r="F17" s="845"/>
      <c r="G17" s="846"/>
      <c r="H17" s="847"/>
      <c r="I17" s="173"/>
      <c r="J17" s="174"/>
      <c r="K17" s="174"/>
      <c r="L17" s="175" t="str" cm="1">
        <f t="array" ref="L17">IF(C17="","",IFERROR(IF(I17="","",((I17/10000)*V17*X17)*AD17),"Error ▲"))</f>
        <v/>
      </c>
      <c r="M17" s="175" t="str" cm="1">
        <f t="array" ref="M17">IF(I17="","",IF(J17+K17&gt;I17,"Area Error ▲",I17-J17-K17))</f>
        <v/>
      </c>
      <c r="N17" s="175" t="str" cm="1">
        <f t="array" ref="N17">IFERROR(IF(I17="","",IF(M17="Area Error ▲","Area Error ▲",((M17/10000)*V17*X17)*AD17)),"This intervention is not permitted within the SSM ▲")</f>
        <v/>
      </c>
      <c r="O17" s="176"/>
      <c r="P17" s="177"/>
      <c r="Q17" s="14"/>
      <c r="R17" s="720"/>
      <c r="S17" s="130"/>
      <c r="T17" s="730" t="str" cm="1">
        <f t="array" ref="T17">IF(C17="","",VLOOKUP(D17,'9. All Habitats + Multipliers'!$C$4:$K$102,5,FALSE))</f>
        <v/>
      </c>
      <c r="U17" s="731"/>
      <c r="V17" s="178" t="str" cm="1">
        <f t="array" ref="V17">IF(T17="","",VLOOKUP(T17,'11. Lists'!$B$47:$D$49,2,FALSE))</f>
        <v/>
      </c>
      <c r="W17" s="161" t="str" cm="1">
        <f t="array" ref="W17">IF(C17="","",VLOOKUP(D17,'10. Condition and Temporal'!$B$6:$C$103,2,FALSE))</f>
        <v/>
      </c>
      <c r="X17" s="178" t="str" cm="1">
        <f t="array" ref="X17">IF(W17="","",VLOOKUP(W17,'11. Lists'!$F$47:$G$51,2,FALSE))</f>
        <v/>
      </c>
      <c r="Y17" s="164"/>
      <c r="Z17" s="165"/>
      <c r="AA17" s="166"/>
      <c r="AB17" s="161" t="str" cm="1">
        <f t="array" ref="AB17">IF(F17="","",F17)</f>
        <v/>
      </c>
      <c r="AC17" s="162" t="str" cm="1">
        <f t="array" ref="AC17">IF(AB17="","",VLOOKUP(AB17,'11. Lists'!$F$36:$H$38,2,FALSE))</f>
        <v/>
      </c>
      <c r="AD17" s="178" t="str" cm="1">
        <f t="array" ref="AD17">IF(AB17="","",VLOOKUP(AB17,'11. Lists'!$F$36:$H$38,3,FALSE))</f>
        <v/>
      </c>
      <c r="AE17" s="161" t="str" cm="1">
        <f t="array" ref="AE17">IF(D17="","",((J17/10000)*V17*X17)*AD17)</f>
        <v/>
      </c>
      <c r="AF17" s="162" t="str" cm="1">
        <f t="array" ref="AF17">IF(D17="","",((K17/10000)*V17*X17)*AD17)</f>
        <v/>
      </c>
      <c r="AG17" s="178" t="str" cm="1">
        <f t="array" ref="AG17">IF(D17="","",M17)</f>
        <v/>
      </c>
      <c r="AH17" s="170" t="str" cm="1">
        <f t="array" ref="AH17">IF(T17="","",VLOOKUP(T17,'11. Lists'!$B$47:$D$49,3,FALSE))</f>
        <v/>
      </c>
      <c r="AI17" s="170" t="str" cm="1">
        <f t="array" ref="AI17">IF(D17="","",VLOOKUP(D17,'10. Condition and Temporal'!$B$6:$L$103,4,FALSE))</f>
        <v/>
      </c>
      <c r="AJ17" s="14"/>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row>
    <row r="18" spans="1:128" ht="15.6" customHeight="1">
      <c r="A18" s="13"/>
      <c r="B18" s="171">
        <v>8</v>
      </c>
      <c r="C18" s="172"/>
      <c r="D18" s="909"/>
      <c r="E18" s="847"/>
      <c r="F18" s="845"/>
      <c r="G18" s="846"/>
      <c r="H18" s="847"/>
      <c r="I18" s="173"/>
      <c r="J18" s="174"/>
      <c r="K18" s="174"/>
      <c r="L18" s="175" t="str" cm="1">
        <f t="array" ref="L18">IF(C18="","",IFERROR(IF(I18="","",((I18/10000)*V18*X18)*AD18),"Error ▲"))</f>
        <v/>
      </c>
      <c r="M18" s="175" t="str" cm="1">
        <f t="array" ref="M18">IF(I18="","",IF(J18+K18&gt;I18,"Area Error ▲",I18-J18-K18))</f>
        <v/>
      </c>
      <c r="N18" s="175" t="str" cm="1">
        <f t="array" ref="N18">IFERROR(IF(I18="","",IF(M18="Area Error ▲","Area Error ▲",((M18/10000)*V18*X18)*AD18)),"This intervention is not permitted within the SSM ▲")</f>
        <v/>
      </c>
      <c r="O18" s="176"/>
      <c r="P18" s="177"/>
      <c r="Q18" s="14"/>
      <c r="R18" s="720"/>
      <c r="S18" s="130"/>
      <c r="T18" s="730" t="str" cm="1">
        <f t="array" ref="T18">IF(C18="","",VLOOKUP(D18,'9. All Habitats + Multipliers'!$C$4:$K$102,5,FALSE))</f>
        <v/>
      </c>
      <c r="U18" s="731"/>
      <c r="V18" s="178" t="str" cm="1">
        <f t="array" ref="V18">IF(T18="","",VLOOKUP(T18,'11. Lists'!$B$47:$D$49,2,FALSE))</f>
        <v/>
      </c>
      <c r="W18" s="161" t="str" cm="1">
        <f t="array" ref="W18">IF(C18="","",VLOOKUP(D18,'10. Condition and Temporal'!$B$6:$C$103,2,FALSE))</f>
        <v/>
      </c>
      <c r="X18" s="178" t="str" cm="1">
        <f t="array" ref="X18">IF(W18="","",VLOOKUP(W18,'11. Lists'!$F$47:$G$51,2,FALSE))</f>
        <v/>
      </c>
      <c r="Y18" s="164"/>
      <c r="Z18" s="165"/>
      <c r="AA18" s="166"/>
      <c r="AB18" s="161" t="str" cm="1">
        <f t="array" ref="AB18">IF(F18="","",F18)</f>
        <v/>
      </c>
      <c r="AC18" s="162" t="str" cm="1">
        <f t="array" ref="AC18">IF(AB18="","",VLOOKUP(AB18,'11. Lists'!$F$36:$H$38,2,FALSE))</f>
        <v/>
      </c>
      <c r="AD18" s="178" t="str" cm="1">
        <f t="array" ref="AD18">IF(AB18="","",VLOOKUP(AB18,'11. Lists'!$F$36:$H$38,3,FALSE))</f>
        <v/>
      </c>
      <c r="AE18" s="161" t="str" cm="1">
        <f t="array" ref="AE18">IF(D18="","",((J18/10000)*V18*X18)*AD18)</f>
        <v/>
      </c>
      <c r="AF18" s="162" t="str" cm="1">
        <f t="array" ref="AF18">IF(D18="","",((K18/10000)*V18*X18)*AD18)</f>
        <v/>
      </c>
      <c r="AG18" s="178" t="str" cm="1">
        <f t="array" ref="AG18">IF(D18="","",M18)</f>
        <v/>
      </c>
      <c r="AH18" s="170" t="str" cm="1">
        <f t="array" ref="AH18">IF(T18="","",VLOOKUP(T18,'11. Lists'!$B$47:$D$49,3,FALSE))</f>
        <v/>
      </c>
      <c r="AI18" s="170" t="str" cm="1">
        <f t="array" ref="AI18">IF(D18="","",VLOOKUP(D18,'10. Condition and Temporal'!$B$6:$L$103,4,FALSE))</f>
        <v/>
      </c>
      <c r="AJ18" s="14"/>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row>
    <row r="19" spans="1:128" ht="15.6" customHeight="1">
      <c r="A19" s="13"/>
      <c r="B19" s="171">
        <v>9</v>
      </c>
      <c r="C19" s="172"/>
      <c r="D19" s="909"/>
      <c r="E19" s="847"/>
      <c r="F19" s="845"/>
      <c r="G19" s="846"/>
      <c r="H19" s="847"/>
      <c r="I19" s="173"/>
      <c r="J19" s="174"/>
      <c r="K19" s="174"/>
      <c r="L19" s="175" t="str" cm="1">
        <f t="array" ref="L19">IF(C19="","",IFERROR(IF(I19="","",((I19/10000)*V19*X19)*AD19),"Error ▲"))</f>
        <v/>
      </c>
      <c r="M19" s="175" t="str" cm="1">
        <f t="array" ref="M19">IF(I19="","",IF(J19+K19&gt;I19,"Area Error ▲",I19-J19-K19))</f>
        <v/>
      </c>
      <c r="N19" s="175" t="str" cm="1">
        <f t="array" ref="N19">IFERROR(IF(I19="","",IF(M19="Area Error ▲","Area Error ▲",((M19/10000)*V19*X19)*AD19)),"This intervention is not permitted within the SSM ▲")</f>
        <v/>
      </c>
      <c r="O19" s="176"/>
      <c r="P19" s="177"/>
      <c r="Q19" s="14"/>
      <c r="R19" s="720"/>
      <c r="S19" s="130"/>
      <c r="T19" s="730" t="str" cm="1">
        <f t="array" ref="T19">IF(C19="","",VLOOKUP(D19,'9. All Habitats + Multipliers'!$C$4:$K$102,5,FALSE))</f>
        <v/>
      </c>
      <c r="U19" s="731"/>
      <c r="V19" s="178" t="str" cm="1">
        <f t="array" ref="V19">IF(T19="","",VLOOKUP(T19,'11. Lists'!$B$47:$D$49,2,FALSE))</f>
        <v/>
      </c>
      <c r="W19" s="161" t="str" cm="1">
        <f t="array" ref="W19">IF(C19="","",VLOOKUP(D19,'10. Condition and Temporal'!$B$6:$C$103,2,FALSE))</f>
        <v/>
      </c>
      <c r="X19" s="178" t="str" cm="1">
        <f t="array" ref="X19">IF(W19="","",VLOOKUP(W19,'11. Lists'!$F$47:$G$51,2,FALSE))</f>
        <v/>
      </c>
      <c r="Y19" s="164"/>
      <c r="Z19" s="165"/>
      <c r="AA19" s="166"/>
      <c r="AB19" s="161" t="str" cm="1">
        <f t="array" ref="AB19">IF(F19="","",F19)</f>
        <v/>
      </c>
      <c r="AC19" s="162" t="str" cm="1">
        <f t="array" ref="AC19">IF(AB19="","",VLOOKUP(AB19,'11. Lists'!$F$36:$H$38,2,FALSE))</f>
        <v/>
      </c>
      <c r="AD19" s="178" t="str" cm="1">
        <f t="array" ref="AD19">IF(AB19="","",VLOOKUP(AB19,'11. Lists'!$F$36:$H$38,3,FALSE))</f>
        <v/>
      </c>
      <c r="AE19" s="161" t="str" cm="1">
        <f t="array" ref="AE19">IF(D19="","",((J19/10000)*V19*X19)*AD19)</f>
        <v/>
      </c>
      <c r="AF19" s="162" t="str" cm="1">
        <f t="array" ref="AF19">IF(D19="","",((K19/10000)*V19*X19)*AD19)</f>
        <v/>
      </c>
      <c r="AG19" s="178" t="str" cm="1">
        <f t="array" ref="AG19">IF(D19="","",M19)</f>
        <v/>
      </c>
      <c r="AH19" s="170" t="str" cm="1">
        <f t="array" ref="AH19">IF(T19="","",VLOOKUP(T19,'11. Lists'!$B$47:$D$49,3,FALSE))</f>
        <v/>
      </c>
      <c r="AI19" s="170" t="str" cm="1">
        <f t="array" ref="AI19">IF(D19="","",VLOOKUP(D19,'10. Condition and Temporal'!$B$6:$L$103,4,FALSE))</f>
        <v/>
      </c>
      <c r="AJ19" s="14"/>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row>
    <row r="20" spans="1:128" ht="15.6" customHeight="1">
      <c r="A20" s="13"/>
      <c r="B20" s="171">
        <v>10</v>
      </c>
      <c r="C20" s="172"/>
      <c r="D20" s="909"/>
      <c r="E20" s="847"/>
      <c r="F20" s="845"/>
      <c r="G20" s="846"/>
      <c r="H20" s="847"/>
      <c r="I20" s="173"/>
      <c r="J20" s="174"/>
      <c r="K20" s="174"/>
      <c r="L20" s="175" t="str" cm="1">
        <f t="array" ref="L20">IF(C20="","",IFERROR(IF(I20="","",((I20/10000)*V20*X20)*AD20),"Error ▲"))</f>
        <v/>
      </c>
      <c r="M20" s="175" t="str" cm="1">
        <f t="array" ref="M20">IF(I20="","",IF(J20+K20&gt;I20,"Area Error ▲",I20-J20-K20))</f>
        <v/>
      </c>
      <c r="N20" s="175" t="str" cm="1">
        <f t="array" ref="N20">IFERROR(IF(I20="","",IF(M20="Area Error ▲","Area Error ▲",((M20/10000)*V20*X20)*AD20)),"This intervention is not permitted within the SSM ▲")</f>
        <v/>
      </c>
      <c r="O20" s="176"/>
      <c r="P20" s="177"/>
      <c r="Q20" s="14"/>
      <c r="R20" s="720"/>
      <c r="S20" s="130"/>
      <c r="T20" s="730" t="str" cm="1">
        <f t="array" ref="T20">IF(C20="","",VLOOKUP(D20,'9. All Habitats + Multipliers'!$C$4:$K$102,5,FALSE))</f>
        <v/>
      </c>
      <c r="U20" s="731"/>
      <c r="V20" s="178" t="str" cm="1">
        <f t="array" ref="V20">IF(T20="","",VLOOKUP(T20,'11. Lists'!$B$47:$D$49,2,FALSE))</f>
        <v/>
      </c>
      <c r="W20" s="161" t="str" cm="1">
        <f t="array" ref="W20">IF(C20="","",VLOOKUP(D20,'10. Condition and Temporal'!$B$6:$C$103,2,FALSE))</f>
        <v/>
      </c>
      <c r="X20" s="178" t="str" cm="1">
        <f t="array" ref="X20">IF(W20="","",VLOOKUP(W20,'11. Lists'!$F$47:$G$51,2,FALSE))</f>
        <v/>
      </c>
      <c r="Y20" s="164"/>
      <c r="Z20" s="165"/>
      <c r="AA20" s="166"/>
      <c r="AB20" s="161" t="str" cm="1">
        <f t="array" ref="AB20">IF(F20="","",F20)</f>
        <v/>
      </c>
      <c r="AC20" s="162" t="str" cm="1">
        <f t="array" ref="AC20">IF(AB20="","",VLOOKUP(AB20,'11. Lists'!$F$36:$H$38,2,FALSE))</f>
        <v/>
      </c>
      <c r="AD20" s="178" t="str" cm="1">
        <f t="array" ref="AD20">IF(AB20="","",VLOOKUP(AB20,'11. Lists'!$F$36:$H$38,3,FALSE))</f>
        <v/>
      </c>
      <c r="AE20" s="161" t="str" cm="1">
        <f t="array" ref="AE20">IF(D20="","",((J20/10000)*V20*X20)*AD20)</f>
        <v/>
      </c>
      <c r="AF20" s="162" t="str" cm="1">
        <f t="array" ref="AF20">IF(D20="","",((K20/10000)*V20*X20)*AD20)</f>
        <v/>
      </c>
      <c r="AG20" s="178" t="str" cm="1">
        <f t="array" ref="AG20">IF(D20="","",M20)</f>
        <v/>
      </c>
      <c r="AH20" s="170" t="str" cm="1">
        <f t="array" ref="AH20">IF(T20="","",VLOOKUP(T20,'11. Lists'!$B$47:$D$49,3,FALSE))</f>
        <v/>
      </c>
      <c r="AI20" s="170" t="str" cm="1">
        <f t="array" ref="AI20">IF(D20="","",VLOOKUP(D20,'10. Condition and Temporal'!$B$6:$L$103,4,FALSE))</f>
        <v/>
      </c>
      <c r="AJ20" s="14"/>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row>
    <row r="21" spans="1:128" ht="15.6" customHeight="1">
      <c r="A21" s="13"/>
      <c r="B21" s="171">
        <v>11</v>
      </c>
      <c r="C21" s="172"/>
      <c r="D21" s="909"/>
      <c r="E21" s="847"/>
      <c r="F21" s="845"/>
      <c r="G21" s="846"/>
      <c r="H21" s="847"/>
      <c r="I21" s="173"/>
      <c r="J21" s="174"/>
      <c r="K21" s="174"/>
      <c r="L21" s="175" t="str" cm="1">
        <f t="array" ref="L21">IF(C21="","",IFERROR(IF(I21="","",((I21/10000)*V21*X21)*AD21),"Error ▲"))</f>
        <v/>
      </c>
      <c r="M21" s="175" t="str" cm="1">
        <f t="array" ref="M21">IF(I21="","",IF(J21+K21&gt;I21,"Area Error ▲",I21-J21-K21))</f>
        <v/>
      </c>
      <c r="N21" s="175" t="str" cm="1">
        <f t="array" ref="N21">IFERROR(IF(I21="","",IF(M21="Area Error ▲","Area Error ▲",((M21/10000)*V21*X21)*AD21)),"This intervention is not permitted within the SSM ▲")</f>
        <v/>
      </c>
      <c r="O21" s="176"/>
      <c r="P21" s="177"/>
      <c r="Q21" s="14"/>
      <c r="R21" s="720"/>
      <c r="S21" s="130"/>
      <c r="T21" s="730" t="str" cm="1">
        <f t="array" ref="T21">IF(C21="","",VLOOKUP(D21,'9. All Habitats + Multipliers'!$C$4:$K$102,5,FALSE))</f>
        <v/>
      </c>
      <c r="U21" s="731"/>
      <c r="V21" s="178" t="str" cm="1">
        <f t="array" ref="V21">IF(T21="","",VLOOKUP(T21,'11. Lists'!$B$47:$D$49,2,FALSE))</f>
        <v/>
      </c>
      <c r="W21" s="161" t="str" cm="1">
        <f t="array" ref="W21">IF(C21="","",VLOOKUP(D21,'10. Condition and Temporal'!$B$6:$C$103,2,FALSE))</f>
        <v/>
      </c>
      <c r="X21" s="178" t="str" cm="1">
        <f t="array" ref="X21">IF(W21="","",VLOOKUP(W21,'11. Lists'!$F$47:$G$51,2,FALSE))</f>
        <v/>
      </c>
      <c r="Y21" s="164"/>
      <c r="Z21" s="165"/>
      <c r="AA21" s="166"/>
      <c r="AB21" s="161" t="str" cm="1">
        <f t="array" ref="AB21">IF(F21="","",F21)</f>
        <v/>
      </c>
      <c r="AC21" s="162" t="str" cm="1">
        <f t="array" ref="AC21">IF(AB21="","",VLOOKUP(AB21,'11. Lists'!$F$36:$H$38,2,FALSE))</f>
        <v/>
      </c>
      <c r="AD21" s="178" t="str" cm="1">
        <f t="array" ref="AD21">IF(AB21="","",VLOOKUP(AB21,'11. Lists'!$F$36:$H$38,3,FALSE))</f>
        <v/>
      </c>
      <c r="AE21" s="161" t="str" cm="1">
        <f t="array" ref="AE21">IF(D21="","",((J21/10000)*V21*X21)*AD21)</f>
        <v/>
      </c>
      <c r="AF21" s="162" t="str" cm="1">
        <f t="array" ref="AF21">IF(D21="","",((K21/10000)*V21*X21)*AD21)</f>
        <v/>
      </c>
      <c r="AG21" s="178" t="str" cm="1">
        <f t="array" ref="AG21">IF(D21="","",M21)</f>
        <v/>
      </c>
      <c r="AH21" s="170" t="str" cm="1">
        <f t="array" ref="AH21">IF(T21="","",VLOOKUP(T21,'11. Lists'!$B$47:$D$49,3,FALSE))</f>
        <v/>
      </c>
      <c r="AI21" s="170" t="str" cm="1">
        <f t="array" ref="AI21">IF(D21="","",VLOOKUP(D21,'10. Condition and Temporal'!$B$6:$L$103,4,FALSE))</f>
        <v/>
      </c>
      <c r="AJ21" s="14"/>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row>
    <row r="22" spans="1:128" ht="15.6" customHeight="1">
      <c r="A22" s="13"/>
      <c r="B22" s="171">
        <v>12</v>
      </c>
      <c r="C22" s="172"/>
      <c r="D22" s="909"/>
      <c r="E22" s="847"/>
      <c r="F22" s="845"/>
      <c r="G22" s="846"/>
      <c r="H22" s="847"/>
      <c r="I22" s="173"/>
      <c r="J22" s="174"/>
      <c r="K22" s="174"/>
      <c r="L22" s="175" t="str" cm="1">
        <f t="array" ref="L22">IF(C22="","",IFERROR(IF(I22="","",((I22/10000)*V22*X22)*AD22),"Error ▲"))</f>
        <v/>
      </c>
      <c r="M22" s="175" t="str" cm="1">
        <f t="array" ref="M22">IF(I22="","",IF(J22+K22&gt;I22,"Area Error ▲",I22-J22-K22))</f>
        <v/>
      </c>
      <c r="N22" s="175" t="str" cm="1">
        <f t="array" ref="N22">IFERROR(IF(I22="","",IF(M22="Area Error ▲","Area Error ▲",((M22/10000)*V22*X22)*AD22)),"This intervention is not permitted within the SSM ▲")</f>
        <v/>
      </c>
      <c r="O22" s="176"/>
      <c r="P22" s="177"/>
      <c r="Q22" s="14"/>
      <c r="R22" s="720"/>
      <c r="S22" s="130"/>
      <c r="T22" s="730" t="str" cm="1">
        <f t="array" ref="T22">IF(C22="","",VLOOKUP(D22,'9. All Habitats + Multipliers'!$C$4:$K$102,5,FALSE))</f>
        <v/>
      </c>
      <c r="U22" s="731"/>
      <c r="V22" s="178" t="str" cm="1">
        <f t="array" ref="V22">IF(T22="","",VLOOKUP(T22,'11. Lists'!$B$47:$D$49,2,FALSE))</f>
        <v/>
      </c>
      <c r="W22" s="161" t="str" cm="1">
        <f t="array" ref="W22">IF(C22="","",VLOOKUP(D22,'10. Condition and Temporal'!$B$6:$C$103,2,FALSE))</f>
        <v/>
      </c>
      <c r="X22" s="178" t="str" cm="1">
        <f t="array" ref="X22">IF(W22="","",VLOOKUP(W22,'11. Lists'!$F$47:$G$51,2,FALSE))</f>
        <v/>
      </c>
      <c r="Y22" s="164"/>
      <c r="Z22" s="165"/>
      <c r="AA22" s="166"/>
      <c r="AB22" s="161" t="str" cm="1">
        <f t="array" ref="AB22">IF(F22="","",F22)</f>
        <v/>
      </c>
      <c r="AC22" s="162" t="str" cm="1">
        <f t="array" ref="AC22">IF(AB22="","",VLOOKUP(AB22,'11. Lists'!$F$36:$H$38,2,FALSE))</f>
        <v/>
      </c>
      <c r="AD22" s="178" t="str" cm="1">
        <f t="array" ref="AD22">IF(AB22="","",VLOOKUP(AB22,'11. Lists'!$F$36:$H$38,3,FALSE))</f>
        <v/>
      </c>
      <c r="AE22" s="161" t="str" cm="1">
        <f t="array" ref="AE22">IF(D22="","",((J22/10000)*V22*X22)*AD22)</f>
        <v/>
      </c>
      <c r="AF22" s="162" t="str" cm="1">
        <f t="array" ref="AF22">IF(D22="","",((K22/10000)*V22*X22)*AD22)</f>
        <v/>
      </c>
      <c r="AG22" s="178" t="str" cm="1">
        <f t="array" ref="AG22">IF(D22="","",M22)</f>
        <v/>
      </c>
      <c r="AH22" s="170" t="str" cm="1">
        <f t="array" ref="AH22">IF(T22="","",VLOOKUP(T22,'11. Lists'!$B$47:$D$49,3,FALSE))</f>
        <v/>
      </c>
      <c r="AI22" s="170" t="str" cm="1">
        <f t="array" ref="AI22">IF(D22="","",VLOOKUP(D22,'10. Condition and Temporal'!$B$6:$L$103,4,FALSE))</f>
        <v/>
      </c>
      <c r="AJ22" s="14"/>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row>
    <row r="23" spans="1:128" ht="15.6" customHeight="1">
      <c r="A23" s="13"/>
      <c r="B23" s="171">
        <v>13</v>
      </c>
      <c r="C23" s="172"/>
      <c r="D23" s="909"/>
      <c r="E23" s="847"/>
      <c r="F23" s="845"/>
      <c r="G23" s="846"/>
      <c r="H23" s="847"/>
      <c r="I23" s="173"/>
      <c r="J23" s="174"/>
      <c r="K23" s="174"/>
      <c r="L23" s="175" t="str" cm="1">
        <f t="array" ref="L23">IF(C23="","",IFERROR(IF(I23="","",((I23/10000)*V23*X23)*AD23),"Error ▲"))</f>
        <v/>
      </c>
      <c r="M23" s="175" t="str" cm="1">
        <f t="array" ref="M23">IF(I23="","",IF(J23+K23&gt;I23,"Area Error ▲",I23-J23-K23))</f>
        <v/>
      </c>
      <c r="N23" s="175" t="str" cm="1">
        <f t="array" ref="N23">IFERROR(IF(I23="","",IF(M23="Area Error ▲","Area Error ▲",((M23/10000)*V23*X23)*AD23)),"This intervention is not permitted within the SSM ▲")</f>
        <v/>
      </c>
      <c r="O23" s="176"/>
      <c r="P23" s="177"/>
      <c r="Q23" s="14"/>
      <c r="R23" s="720"/>
      <c r="S23" s="130"/>
      <c r="T23" s="730" t="str" cm="1">
        <f t="array" ref="T23">IF(C23="","",VLOOKUP(D23,'9. All Habitats + Multipliers'!$C$4:$K$102,5,FALSE))</f>
        <v/>
      </c>
      <c r="U23" s="731"/>
      <c r="V23" s="178" t="str" cm="1">
        <f t="array" ref="V23">IF(T23="","",VLOOKUP(T23,'11. Lists'!$B$47:$D$49,2,FALSE))</f>
        <v/>
      </c>
      <c r="W23" s="161" t="str" cm="1">
        <f t="array" ref="W23">IF(C23="","",VLOOKUP(D23,'10. Condition and Temporal'!$B$6:$C$103,2,FALSE))</f>
        <v/>
      </c>
      <c r="X23" s="178" t="str" cm="1">
        <f t="array" ref="X23">IF(W23="","",VLOOKUP(W23,'11. Lists'!$F$47:$G$51,2,FALSE))</f>
        <v/>
      </c>
      <c r="Y23" s="164"/>
      <c r="Z23" s="165"/>
      <c r="AA23" s="166"/>
      <c r="AB23" s="161" t="str" cm="1">
        <f t="array" ref="AB23">IF(F23="","",F23)</f>
        <v/>
      </c>
      <c r="AC23" s="162" t="str" cm="1">
        <f t="array" ref="AC23">IF(AB23="","",VLOOKUP(AB23,'11. Lists'!$F$36:$H$38,2,FALSE))</f>
        <v/>
      </c>
      <c r="AD23" s="178" t="str" cm="1">
        <f t="array" ref="AD23">IF(AB23="","",VLOOKUP(AB23,'11. Lists'!$F$36:$H$38,3,FALSE))</f>
        <v/>
      </c>
      <c r="AE23" s="161" t="str" cm="1">
        <f t="array" ref="AE23">IF(D23="","",((J23/10000)*V23*X23)*AD23)</f>
        <v/>
      </c>
      <c r="AF23" s="162" t="str" cm="1">
        <f t="array" ref="AF23">IF(D23="","",((K23/10000)*V23*X23)*AD23)</f>
        <v/>
      </c>
      <c r="AG23" s="178" t="str" cm="1">
        <f t="array" ref="AG23">IF(D23="","",M23)</f>
        <v/>
      </c>
      <c r="AH23" s="170" t="str" cm="1">
        <f t="array" ref="AH23">IF(T23="","",VLOOKUP(T23,'11. Lists'!$B$47:$D$49,3,FALSE))</f>
        <v/>
      </c>
      <c r="AI23" s="170" t="str" cm="1">
        <f t="array" ref="AI23">IF(D23="","",VLOOKUP(D23,'10. Condition and Temporal'!$B$6:$L$103,4,FALSE))</f>
        <v/>
      </c>
      <c r="AJ23" s="14"/>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row>
    <row r="24" spans="1:128" ht="15.6" customHeight="1">
      <c r="A24" s="13"/>
      <c r="B24" s="171">
        <v>14</v>
      </c>
      <c r="C24" s="172"/>
      <c r="D24" s="909"/>
      <c r="E24" s="847"/>
      <c r="F24" s="845"/>
      <c r="G24" s="846"/>
      <c r="H24" s="847"/>
      <c r="I24" s="173"/>
      <c r="J24" s="174"/>
      <c r="K24" s="174"/>
      <c r="L24" s="175" t="str" cm="1">
        <f t="array" ref="L24">IF(C24="","",IFERROR(IF(I24="","",((I24/10000)*V24*X24)*AD24),"Error ▲"))</f>
        <v/>
      </c>
      <c r="M24" s="175" t="str" cm="1">
        <f t="array" ref="M24">IF(I24="","",IF(J24+K24&gt;I24,"Area Error ▲",I24-J24-K24))</f>
        <v/>
      </c>
      <c r="N24" s="175" t="str" cm="1">
        <f t="array" ref="N24">IFERROR(IF(I24="","",IF(M24="Area Error ▲","Area Error ▲",((M24/10000)*V24*X24)*AD24)),"This intervention is not permitted within the SSM ▲")</f>
        <v/>
      </c>
      <c r="O24" s="176"/>
      <c r="P24" s="177"/>
      <c r="Q24" s="14"/>
      <c r="R24" s="720"/>
      <c r="S24" s="130"/>
      <c r="T24" s="730" t="str" cm="1">
        <f t="array" ref="T24">IF(C24="","",VLOOKUP(D24,'9. All Habitats + Multipliers'!$C$4:$K$102,5,FALSE))</f>
        <v/>
      </c>
      <c r="U24" s="731"/>
      <c r="V24" s="178" t="str" cm="1">
        <f t="array" ref="V24">IF(T24="","",VLOOKUP(T24,'11. Lists'!$B$47:$D$49,2,FALSE))</f>
        <v/>
      </c>
      <c r="W24" s="161" t="str" cm="1">
        <f t="array" ref="W24">IF(C24="","",VLOOKUP(D24,'10. Condition and Temporal'!$B$6:$C$103,2,FALSE))</f>
        <v/>
      </c>
      <c r="X24" s="178" t="str" cm="1">
        <f t="array" ref="X24">IF(W24="","",VLOOKUP(W24,'11. Lists'!$F$47:$G$51,2,FALSE))</f>
        <v/>
      </c>
      <c r="Y24" s="164"/>
      <c r="Z24" s="165"/>
      <c r="AA24" s="166"/>
      <c r="AB24" s="161" t="str" cm="1">
        <f t="array" ref="AB24">IF(F24="","",F24)</f>
        <v/>
      </c>
      <c r="AC24" s="162" t="str" cm="1">
        <f t="array" ref="AC24">IF(AB24="","",VLOOKUP(AB24,'11. Lists'!$F$36:$H$38,2,FALSE))</f>
        <v/>
      </c>
      <c r="AD24" s="178" t="str" cm="1">
        <f t="array" ref="AD24">IF(AB24="","",VLOOKUP(AB24,'11. Lists'!$F$36:$H$38,3,FALSE))</f>
        <v/>
      </c>
      <c r="AE24" s="161" t="str" cm="1">
        <f t="array" ref="AE24">IF(D24="","",((J24/10000)*V24*X24)*AD24)</f>
        <v/>
      </c>
      <c r="AF24" s="162" t="str" cm="1">
        <f t="array" ref="AF24">IF(D24="","",((K24/10000)*V24*X24)*AD24)</f>
        <v/>
      </c>
      <c r="AG24" s="178" t="str" cm="1">
        <f t="array" ref="AG24">IF(D24="","",M24)</f>
        <v/>
      </c>
      <c r="AH24" s="170" t="str" cm="1">
        <f t="array" ref="AH24">IF(T24="","",VLOOKUP(T24,'11. Lists'!$B$47:$D$49,3,FALSE))</f>
        <v/>
      </c>
      <c r="AI24" s="170" t="str" cm="1">
        <f t="array" ref="AI24">IF(D24="","",VLOOKUP(D24,'10. Condition and Temporal'!$B$6:$L$103,4,FALSE))</f>
        <v/>
      </c>
      <c r="AJ24" s="14"/>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row>
    <row r="25" spans="1:128" ht="15.6" customHeight="1">
      <c r="A25" s="13"/>
      <c r="B25" s="171">
        <v>15</v>
      </c>
      <c r="C25" s="172"/>
      <c r="D25" s="909"/>
      <c r="E25" s="847"/>
      <c r="F25" s="845"/>
      <c r="G25" s="846"/>
      <c r="H25" s="847"/>
      <c r="I25" s="173"/>
      <c r="J25" s="174"/>
      <c r="K25" s="174"/>
      <c r="L25" s="175" t="str" cm="1">
        <f t="array" ref="L25">IF(C25="","",IFERROR(IF(I25="","",((I25/10000)*V25*X25)*AD25),"Error ▲"))</f>
        <v/>
      </c>
      <c r="M25" s="175" t="str" cm="1">
        <f t="array" ref="M25">IF(I25="","",IF(J25+K25&gt;I25,"Area Error ▲",I25-J25-K25))</f>
        <v/>
      </c>
      <c r="N25" s="175" t="str" cm="1">
        <f t="array" ref="N25">IFERROR(IF(I25="","",IF(M25="Area Error ▲","Area Error ▲",((M25/10000)*V25*X25)*AD25)),"This intervention is not permitted within the SSM ▲")</f>
        <v/>
      </c>
      <c r="O25" s="176"/>
      <c r="P25" s="177"/>
      <c r="Q25" s="14"/>
      <c r="R25" s="720"/>
      <c r="S25" s="130"/>
      <c r="T25" s="730" t="str" cm="1">
        <f t="array" ref="T25">IF(C25="","",VLOOKUP(D25,'9. All Habitats + Multipliers'!$C$4:$K$102,5,FALSE))</f>
        <v/>
      </c>
      <c r="U25" s="731"/>
      <c r="V25" s="178" t="str" cm="1">
        <f t="array" ref="V25">IF(T25="","",VLOOKUP(T25,'11. Lists'!$B$47:$D$49,2,FALSE))</f>
        <v/>
      </c>
      <c r="W25" s="161" t="str" cm="1">
        <f t="array" ref="W25">IF(C25="","",VLOOKUP(D25,'10. Condition and Temporal'!$B$6:$C$103,2,FALSE))</f>
        <v/>
      </c>
      <c r="X25" s="178" t="str" cm="1">
        <f t="array" ref="X25">IF(W25="","",VLOOKUP(W25,'11. Lists'!$F$47:$G$51,2,FALSE))</f>
        <v/>
      </c>
      <c r="Y25" s="164"/>
      <c r="Z25" s="165"/>
      <c r="AA25" s="166"/>
      <c r="AB25" s="161" t="str" cm="1">
        <f t="array" ref="AB25">IF(F25="","",F25)</f>
        <v/>
      </c>
      <c r="AC25" s="162" t="str" cm="1">
        <f t="array" ref="AC25">IF(AB25="","",VLOOKUP(AB25,'11. Lists'!$F$36:$H$38,2,FALSE))</f>
        <v/>
      </c>
      <c r="AD25" s="178" t="str" cm="1">
        <f t="array" ref="AD25">IF(AB25="","",VLOOKUP(AB25,'11. Lists'!$F$36:$H$38,3,FALSE))</f>
        <v/>
      </c>
      <c r="AE25" s="161" t="str" cm="1">
        <f t="array" ref="AE25">IF(D25="","",((J25/10000)*V25*X25)*AD25)</f>
        <v/>
      </c>
      <c r="AF25" s="162" t="str" cm="1">
        <f t="array" ref="AF25">IF(D25="","",((K25/10000)*V25*X25)*AD25)</f>
        <v/>
      </c>
      <c r="AG25" s="178" t="str" cm="1">
        <f t="array" ref="AG25">IF(D25="","",M25)</f>
        <v/>
      </c>
      <c r="AH25" s="170" t="str" cm="1">
        <f t="array" ref="AH25">IF(T25="","",VLOOKUP(T25,'11. Lists'!$B$47:$D$49,3,FALSE))</f>
        <v/>
      </c>
      <c r="AI25" s="170" t="str" cm="1">
        <f t="array" ref="AI25">IF(D25="","",VLOOKUP(D25,'10. Condition and Temporal'!$B$6:$L$103,4,FALSE))</f>
        <v/>
      </c>
      <c r="AJ25" s="14"/>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row>
    <row r="26" spans="1:128" ht="15.6" customHeight="1">
      <c r="A26" s="13"/>
      <c r="B26" s="171">
        <v>16</v>
      </c>
      <c r="C26" s="172"/>
      <c r="D26" s="909"/>
      <c r="E26" s="847"/>
      <c r="F26" s="845"/>
      <c r="G26" s="846"/>
      <c r="H26" s="847"/>
      <c r="I26" s="173"/>
      <c r="J26" s="174"/>
      <c r="K26" s="174"/>
      <c r="L26" s="175" t="str" cm="1">
        <f t="array" ref="L26">IF(C26="","",IFERROR(IF(I26="","",((I26/10000)*V26*X26)*AD26),"Error ▲"))</f>
        <v/>
      </c>
      <c r="M26" s="175" t="str" cm="1">
        <f t="array" ref="M26">IF(I26="","",IF(J26+K26&gt;I26,"Area Error ▲",I26-J26-K26))</f>
        <v/>
      </c>
      <c r="N26" s="175" t="str" cm="1">
        <f t="array" ref="N26">IFERROR(IF(I26="","",IF(M26="Area Error ▲","Area Error ▲",((M26/10000)*V26*X26)*AD26)),"This intervention is not permitted within the SSM ▲")</f>
        <v/>
      </c>
      <c r="O26" s="176"/>
      <c r="P26" s="177"/>
      <c r="Q26" s="14"/>
      <c r="R26" s="720"/>
      <c r="S26" s="130"/>
      <c r="T26" s="730" t="str" cm="1">
        <f t="array" ref="T26">IF(C26="","",VLOOKUP(D26,'9. All Habitats + Multipliers'!$C$4:$K$102,5,FALSE))</f>
        <v/>
      </c>
      <c r="U26" s="731"/>
      <c r="V26" s="178" t="str" cm="1">
        <f t="array" ref="V26">IF(T26="","",VLOOKUP(T26,'11. Lists'!$B$47:$D$49,2,FALSE))</f>
        <v/>
      </c>
      <c r="W26" s="161" t="str" cm="1">
        <f t="array" ref="W26">IF(C26="","",VLOOKUP(D26,'10. Condition and Temporal'!$B$6:$C$103,2,FALSE))</f>
        <v/>
      </c>
      <c r="X26" s="178" t="str" cm="1">
        <f t="array" ref="X26">IF(W26="","",VLOOKUP(W26,'11. Lists'!$F$47:$G$51,2,FALSE))</f>
        <v/>
      </c>
      <c r="Y26" s="164"/>
      <c r="Z26" s="165"/>
      <c r="AA26" s="166"/>
      <c r="AB26" s="161" t="str" cm="1">
        <f t="array" ref="AB26">IF(F26="","",F26)</f>
        <v/>
      </c>
      <c r="AC26" s="162" t="str" cm="1">
        <f t="array" ref="AC26">IF(AB26="","",VLOOKUP(AB26,'11. Lists'!$F$36:$H$38,2,FALSE))</f>
        <v/>
      </c>
      <c r="AD26" s="178" t="str" cm="1">
        <f t="array" ref="AD26">IF(AB26="","",VLOOKUP(AB26,'11. Lists'!$F$36:$H$38,3,FALSE))</f>
        <v/>
      </c>
      <c r="AE26" s="161" t="str" cm="1">
        <f t="array" ref="AE26">IF(D26="","",((J26/10000)*V26*X26)*AD26)</f>
        <v/>
      </c>
      <c r="AF26" s="162" t="str" cm="1">
        <f t="array" ref="AF26">IF(D26="","",((K26/10000)*V26*X26)*AD26)</f>
        <v/>
      </c>
      <c r="AG26" s="178" t="str" cm="1">
        <f t="array" ref="AG26">IF(D26="","",M26)</f>
        <v/>
      </c>
      <c r="AH26" s="170" t="str" cm="1">
        <f t="array" ref="AH26">IF(T26="","",VLOOKUP(T26,'11. Lists'!$B$47:$D$49,3,FALSE))</f>
        <v/>
      </c>
      <c r="AI26" s="170" t="str" cm="1">
        <f t="array" ref="AI26">IF(D26="","",VLOOKUP(D26,'10. Condition and Temporal'!$B$6:$L$103,4,FALSE))</f>
        <v/>
      </c>
      <c r="AJ26" s="14"/>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row>
    <row r="27" spans="1:128" ht="15.6" customHeight="1">
      <c r="A27" s="13"/>
      <c r="B27" s="171">
        <v>17</v>
      </c>
      <c r="C27" s="172"/>
      <c r="D27" s="909"/>
      <c r="E27" s="847"/>
      <c r="F27" s="845"/>
      <c r="G27" s="846"/>
      <c r="H27" s="847"/>
      <c r="I27" s="173"/>
      <c r="J27" s="174"/>
      <c r="K27" s="174"/>
      <c r="L27" s="175" t="str" cm="1">
        <f t="array" ref="L27">IF(C27="","",IFERROR(IF(I27="","",((I27/10000)*V27*X27)*AD27),"Error ▲"))</f>
        <v/>
      </c>
      <c r="M27" s="175" t="str" cm="1">
        <f t="array" ref="M27">IF(I27="","",IF(J27+K27&gt;I27,"Area Error ▲",I27-J27-K27))</f>
        <v/>
      </c>
      <c r="N27" s="175" t="str" cm="1">
        <f t="array" ref="N27">IFERROR(IF(I27="","",IF(M27="Area Error ▲","Area Error ▲",((M27/10000)*V27*X27)*AD27)),"This intervention is not permitted within the SSM ▲")</f>
        <v/>
      </c>
      <c r="O27" s="176"/>
      <c r="P27" s="177"/>
      <c r="Q27" s="14"/>
      <c r="R27" s="720"/>
      <c r="S27" s="130"/>
      <c r="T27" s="730" t="str" cm="1">
        <f t="array" ref="T27">IF(C27="","",VLOOKUP(D27,'9. All Habitats + Multipliers'!$C$4:$K$102,5,FALSE))</f>
        <v/>
      </c>
      <c r="U27" s="731"/>
      <c r="V27" s="178" t="str" cm="1">
        <f t="array" ref="V27">IF(T27="","",VLOOKUP(T27,'11. Lists'!$B$47:$D$49,2,FALSE))</f>
        <v/>
      </c>
      <c r="W27" s="161" t="str" cm="1">
        <f t="array" ref="W27">IF(C27="","",VLOOKUP(D27,'10. Condition and Temporal'!$B$6:$C$103,2,FALSE))</f>
        <v/>
      </c>
      <c r="X27" s="178" t="str" cm="1">
        <f t="array" ref="X27">IF(W27="","",VLOOKUP(W27,'11. Lists'!$F$47:$G$51,2,FALSE))</f>
        <v/>
      </c>
      <c r="Y27" s="164"/>
      <c r="Z27" s="165"/>
      <c r="AA27" s="166"/>
      <c r="AB27" s="161" t="str" cm="1">
        <f t="array" ref="AB27">IF(F27="","",F27)</f>
        <v/>
      </c>
      <c r="AC27" s="162" t="str" cm="1">
        <f t="array" ref="AC27">IF(AB27="","",VLOOKUP(AB27,'11. Lists'!$F$36:$H$38,2,FALSE))</f>
        <v/>
      </c>
      <c r="AD27" s="178" t="str" cm="1">
        <f t="array" ref="AD27">IF(AB27="","",VLOOKUP(AB27,'11. Lists'!$F$36:$H$38,3,FALSE))</f>
        <v/>
      </c>
      <c r="AE27" s="161" t="str" cm="1">
        <f t="array" ref="AE27">IF(D27="","",((J27/10000)*V27*X27)*AD27)</f>
        <v/>
      </c>
      <c r="AF27" s="162" t="str" cm="1">
        <f t="array" ref="AF27">IF(D27="","",((K27/10000)*V27*X27)*AD27)</f>
        <v/>
      </c>
      <c r="AG27" s="178" t="str" cm="1">
        <f t="array" ref="AG27">IF(D27="","",M27)</f>
        <v/>
      </c>
      <c r="AH27" s="170" t="str" cm="1">
        <f t="array" ref="AH27">IF(T27="","",VLOOKUP(T27,'11. Lists'!$B$47:$D$49,3,FALSE))</f>
        <v/>
      </c>
      <c r="AI27" s="170" t="str" cm="1">
        <f t="array" ref="AI27">IF(D27="","",VLOOKUP(D27,'10. Condition and Temporal'!$B$6:$L$103,4,FALSE))</f>
        <v/>
      </c>
      <c r="AJ27" s="14"/>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row>
    <row r="28" spans="1:128" ht="15.6" customHeight="1">
      <c r="A28" s="13"/>
      <c r="B28" s="171">
        <v>18</v>
      </c>
      <c r="C28" s="172"/>
      <c r="D28" s="909"/>
      <c r="E28" s="847"/>
      <c r="F28" s="845"/>
      <c r="G28" s="846"/>
      <c r="H28" s="847"/>
      <c r="I28" s="173"/>
      <c r="J28" s="174"/>
      <c r="K28" s="174"/>
      <c r="L28" s="175" t="str" cm="1">
        <f t="array" ref="L28">IF(C28="","",IFERROR(IF(I28="","",((I28/10000)*V28*X28)*AD28),"Error ▲"))</f>
        <v/>
      </c>
      <c r="M28" s="175" t="str" cm="1">
        <f t="array" ref="M28">IF(I28="","",IF(J28+K28&gt;I28,"Area Error ▲",I28-J28-K28))</f>
        <v/>
      </c>
      <c r="N28" s="175" t="str" cm="1">
        <f t="array" ref="N28">IFERROR(IF(I28="","",IF(M28="Area Error ▲","Area Error ▲",((M28/10000)*V28*X28)*AD28)),"This intervention is not permitted within the SSM ▲")</f>
        <v/>
      </c>
      <c r="O28" s="176"/>
      <c r="P28" s="177"/>
      <c r="Q28" s="14"/>
      <c r="R28" s="720"/>
      <c r="S28" s="130"/>
      <c r="T28" s="730" t="str" cm="1">
        <f t="array" ref="T28">IF(C28="","",VLOOKUP(D28,'9. All Habitats + Multipliers'!$C$4:$K$102,5,FALSE))</f>
        <v/>
      </c>
      <c r="U28" s="731"/>
      <c r="V28" s="178" t="str" cm="1">
        <f t="array" ref="V28">IF(T28="","",VLOOKUP(T28,'11. Lists'!$B$47:$D$49,2,FALSE))</f>
        <v/>
      </c>
      <c r="W28" s="161" t="str" cm="1">
        <f t="array" ref="W28">IF(C28="","",VLOOKUP(D28,'10. Condition and Temporal'!$B$6:$C$103,2,FALSE))</f>
        <v/>
      </c>
      <c r="X28" s="178" t="str" cm="1">
        <f t="array" ref="X28">IF(W28="","",VLOOKUP(W28,'11. Lists'!$F$47:$G$51,2,FALSE))</f>
        <v/>
      </c>
      <c r="Y28" s="164"/>
      <c r="Z28" s="165"/>
      <c r="AA28" s="166"/>
      <c r="AB28" s="161" t="str" cm="1">
        <f t="array" ref="AB28">IF(F28="","",F28)</f>
        <v/>
      </c>
      <c r="AC28" s="162" t="str" cm="1">
        <f t="array" ref="AC28">IF(AB28="","",VLOOKUP(AB28,'11. Lists'!$F$36:$H$38,2,FALSE))</f>
        <v/>
      </c>
      <c r="AD28" s="178" t="str" cm="1">
        <f t="array" ref="AD28">IF(AB28="","",VLOOKUP(AB28,'11. Lists'!$F$36:$H$38,3,FALSE))</f>
        <v/>
      </c>
      <c r="AE28" s="161" t="str" cm="1">
        <f t="array" ref="AE28">IF(D28="","",((J28/10000)*V28*X28)*AD28)</f>
        <v/>
      </c>
      <c r="AF28" s="162" t="str" cm="1">
        <f t="array" ref="AF28">IF(D28="","",((K28/10000)*V28*X28)*AD28)</f>
        <v/>
      </c>
      <c r="AG28" s="178" t="str" cm="1">
        <f t="array" ref="AG28">IF(D28="","",M28)</f>
        <v/>
      </c>
      <c r="AH28" s="170" t="str" cm="1">
        <f t="array" ref="AH28">IF(T28="","",VLOOKUP(T28,'11. Lists'!$B$47:$D$49,3,FALSE))</f>
        <v/>
      </c>
      <c r="AI28" s="170" t="str" cm="1">
        <f t="array" ref="AI28">IF(D28="","",VLOOKUP(D28,'10. Condition and Temporal'!$B$6:$L$103,4,FALSE))</f>
        <v/>
      </c>
      <c r="AJ28" s="14"/>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row>
    <row r="29" spans="1:128" ht="15.6" customHeight="1">
      <c r="A29" s="13"/>
      <c r="B29" s="171">
        <v>19</v>
      </c>
      <c r="C29" s="172"/>
      <c r="D29" s="909"/>
      <c r="E29" s="847"/>
      <c r="F29" s="845"/>
      <c r="G29" s="846"/>
      <c r="H29" s="847"/>
      <c r="I29" s="173"/>
      <c r="J29" s="174"/>
      <c r="K29" s="174"/>
      <c r="L29" s="175" t="str" cm="1">
        <f t="array" ref="L29">IF(C29="","",IFERROR(IF(I29="","",((I29/10000)*V29*X29)*AD29),"Error ▲"))</f>
        <v/>
      </c>
      <c r="M29" s="175" t="str" cm="1">
        <f t="array" ref="M29">IF(I29="","",IF(J29+K29&gt;I29,"Area Error ▲",I29-J29-K29))</f>
        <v/>
      </c>
      <c r="N29" s="175" t="str" cm="1">
        <f t="array" ref="N29">IFERROR(IF(I29="","",IF(M29="Area Error ▲","Area Error ▲",((M29/10000)*V29*X29)*AD29)),"This intervention is not permitted within the SSM ▲")</f>
        <v/>
      </c>
      <c r="O29" s="176"/>
      <c r="P29" s="177"/>
      <c r="Q29" s="14"/>
      <c r="R29" s="720"/>
      <c r="S29" s="130"/>
      <c r="T29" s="730" t="str" cm="1">
        <f t="array" ref="T29">IF(C29="","",VLOOKUP(D29,'9. All Habitats + Multipliers'!$C$4:$K$102,5,FALSE))</f>
        <v/>
      </c>
      <c r="U29" s="731"/>
      <c r="V29" s="178" t="str" cm="1">
        <f t="array" ref="V29">IF(T29="","",VLOOKUP(T29,'11. Lists'!$B$47:$D$49,2,FALSE))</f>
        <v/>
      </c>
      <c r="W29" s="161" t="str" cm="1">
        <f t="array" ref="W29">IF(C29="","",VLOOKUP(D29,'10. Condition and Temporal'!$B$6:$C$103,2,FALSE))</f>
        <v/>
      </c>
      <c r="X29" s="178" t="str" cm="1">
        <f t="array" ref="X29">IF(W29="","",VLOOKUP(W29,'11. Lists'!$F$47:$G$51,2,FALSE))</f>
        <v/>
      </c>
      <c r="Y29" s="164"/>
      <c r="Z29" s="165"/>
      <c r="AA29" s="166"/>
      <c r="AB29" s="161" t="str" cm="1">
        <f t="array" ref="AB29">IF(F29="","",F29)</f>
        <v/>
      </c>
      <c r="AC29" s="162" t="str" cm="1">
        <f t="array" ref="AC29">IF(AB29="","",VLOOKUP(AB29,'11. Lists'!$F$36:$H$38,2,FALSE))</f>
        <v/>
      </c>
      <c r="AD29" s="178" t="str" cm="1">
        <f t="array" ref="AD29">IF(AB29="","",VLOOKUP(AB29,'11. Lists'!$F$36:$H$38,3,FALSE))</f>
        <v/>
      </c>
      <c r="AE29" s="161" t="str" cm="1">
        <f t="array" ref="AE29">IF(D29="","",((J29/10000)*V29*X29)*AD29)</f>
        <v/>
      </c>
      <c r="AF29" s="162" t="str" cm="1">
        <f t="array" ref="AF29">IF(D29="","",((K29/10000)*V29*X29)*AD29)</f>
        <v/>
      </c>
      <c r="AG29" s="178" t="str" cm="1">
        <f t="array" ref="AG29">IF(D29="","",M29)</f>
        <v/>
      </c>
      <c r="AH29" s="170" t="str" cm="1">
        <f t="array" ref="AH29">IF(T29="","",VLOOKUP(T29,'11. Lists'!$B$47:$D$49,3,FALSE))</f>
        <v/>
      </c>
      <c r="AI29" s="170" t="str" cm="1">
        <f t="array" ref="AI29">IF(D29="","",VLOOKUP(D29,'10. Condition and Temporal'!$B$6:$L$103,4,FALSE))</f>
        <v/>
      </c>
      <c r="AJ29" s="14"/>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row>
    <row r="30" spans="1:128" ht="15.9" customHeight="1">
      <c r="A30" s="13"/>
      <c r="B30" s="171">
        <v>20</v>
      </c>
      <c r="C30" s="181"/>
      <c r="D30" s="917"/>
      <c r="E30" s="918"/>
      <c r="F30" s="919"/>
      <c r="G30" s="920"/>
      <c r="H30" s="918"/>
      <c r="I30" s="182"/>
      <c r="J30" s="183"/>
      <c r="K30" s="183"/>
      <c r="L30" s="184" t="str" cm="1">
        <f t="array" ref="L30">IF(C30="","",IFERROR(IF(I30="","",((I30/10000)*V30*X30)*AD30),"Error ▲"))</f>
        <v/>
      </c>
      <c r="M30" s="184" t="str" cm="1">
        <f t="array" ref="M30">IF(I30="","",IF(J30+K30&gt;I30,"Area Error ▲",I30-J30-K30))</f>
        <v/>
      </c>
      <c r="N30" s="184" t="str" cm="1">
        <f t="array" ref="N30">IFERROR(IF(I30="","",IF(M30="Area Error ▲","Area Error ▲",((M30/10000)*V30*X30)*AD30)),"This intervention is not permitted within the SSM ▲")</f>
        <v/>
      </c>
      <c r="O30" s="176"/>
      <c r="P30" s="177"/>
      <c r="Q30" s="14"/>
      <c r="R30" s="720"/>
      <c r="S30" s="130"/>
      <c r="T30" s="730" t="str" cm="1">
        <f t="array" ref="T30">IF(C30="","",VLOOKUP(D30,'9. All Habitats + Multipliers'!$C$4:$K$102,5,FALSE))</f>
        <v/>
      </c>
      <c r="U30" s="731"/>
      <c r="V30" s="178" t="str" cm="1">
        <f t="array" ref="V30">IF(T30="","",VLOOKUP(T30,'11. Lists'!$B$47:$D$49,2,FALSE))</f>
        <v/>
      </c>
      <c r="W30" s="161" t="str" cm="1">
        <f t="array" ref="W30">IF(C30="","",VLOOKUP(D30,'10. Condition and Temporal'!$B$6:$C$103,2,FALSE))</f>
        <v/>
      </c>
      <c r="X30" s="178" t="str" cm="1">
        <f t="array" ref="X30">IF(W30="","",VLOOKUP(W30,'11. Lists'!$F$47:$G$51,2,FALSE))</f>
        <v/>
      </c>
      <c r="Y30" s="164"/>
      <c r="Z30" s="165"/>
      <c r="AA30" s="166"/>
      <c r="AB30" s="161" t="str" cm="1">
        <f t="array" ref="AB30">IF(F30="","",F30)</f>
        <v/>
      </c>
      <c r="AC30" s="162" t="str" cm="1">
        <f t="array" ref="AC30">IF(AB30="","",VLOOKUP(AB30,'11. Lists'!$F$36:$H$38,2,FALSE))</f>
        <v/>
      </c>
      <c r="AD30" s="178" t="str" cm="1">
        <f t="array" ref="AD30">IF(AB30="","",VLOOKUP(AB30,'11. Lists'!$F$36:$H$38,3,FALSE))</f>
        <v/>
      </c>
      <c r="AE30" s="161" t="str" cm="1">
        <f t="array" ref="AE30">IF(D30="","",((J30/10000)*V30*X30)*AD30)</f>
        <v/>
      </c>
      <c r="AF30" s="162" t="str" cm="1">
        <f t="array" ref="AF30">IF(D30="","",((K30/10000)*V30*X30)*AD30)</f>
        <v/>
      </c>
      <c r="AG30" s="178" t="str" cm="1">
        <f t="array" ref="AG30">IF(D30="","",M30)</f>
        <v/>
      </c>
      <c r="AH30" s="170" t="str" cm="1">
        <f t="array" ref="AH30">IF(T30="","",VLOOKUP(T30,'11. Lists'!$B$47:$D$49,3,FALSE))</f>
        <v/>
      </c>
      <c r="AI30" s="170" t="str" cm="1">
        <f t="array" ref="AI30">IF(D30="","",VLOOKUP(D30,'10. Condition and Temporal'!$B$6:$L$103,4,FALSE))</f>
        <v/>
      </c>
      <c r="AJ30" s="14"/>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row>
    <row r="31" spans="1:128" ht="29.4" customHeight="1">
      <c r="A31" s="13"/>
      <c r="B31" s="185" t="s">
        <v>131</v>
      </c>
      <c r="C31" s="186" t="s">
        <v>132</v>
      </c>
      <c r="D31" s="916" t="s">
        <v>133</v>
      </c>
      <c r="E31" s="820"/>
      <c r="F31" s="863" t="s">
        <v>134</v>
      </c>
      <c r="G31" s="864"/>
      <c r="H31" s="740"/>
      <c r="I31" s="187" cm="1">
        <f t="array" ref="I31">I99</f>
        <v>0</v>
      </c>
      <c r="J31" s="188" cm="1">
        <f t="array" ref="J31">L99</f>
        <v>0</v>
      </c>
      <c r="K31" s="189"/>
      <c r="L31" s="190" cm="1">
        <f t="array" ref="L31">IF(C31="","",((I31/10000)*V31*X31)*AD31)</f>
        <v>0</v>
      </c>
      <c r="M31" s="191" cm="1">
        <f t="array" ref="M31">IF(C31="","",I31-J31-K31)</f>
        <v>0</v>
      </c>
      <c r="N31" s="192" cm="1">
        <f t="array" ref="N31">IF(C31="","",((M31/10000)*V31*X31)*AD31)</f>
        <v>0</v>
      </c>
      <c r="O31" s="193"/>
      <c r="P31" s="194"/>
      <c r="Q31" s="14"/>
      <c r="R31" s="720"/>
      <c r="S31" s="130"/>
      <c r="T31" s="732" t="str" cm="1">
        <f t="array" ref="T31">IF(C31="","",VLOOKUP(D31,'9. All Habitats + Multipliers'!$C$4:$K$102,5,FALSE))</f>
        <v>Medium</v>
      </c>
      <c r="U31" s="733"/>
      <c r="V31" s="197" cm="1">
        <f t="array" ref="V31">IF(T31="","",VLOOKUP(T31,'11. Lists'!$B$47:$D$49,2,FALSE))</f>
        <v>4</v>
      </c>
      <c r="W31" s="195" t="str" cm="1">
        <f t="array" ref="W31">IF(C31="","",VLOOKUP(D31,'10. Condition and Temporal'!$B$6:$C$103,2,FALSE))</f>
        <v>Moderate</v>
      </c>
      <c r="X31" s="197" cm="1">
        <f t="array" ref="X31">IF(W31="","",VLOOKUP(W31,'11. Lists'!$F$47:$G$51,2,FALSE))</f>
        <v>2</v>
      </c>
      <c r="Y31" s="164"/>
      <c r="Z31" s="165"/>
      <c r="AA31" s="166"/>
      <c r="AB31" s="195" t="str" cm="1">
        <f t="array" ref="AB31">IF(F31="","",F31)</f>
        <v>Formally identified in local strategy</v>
      </c>
      <c r="AC31" s="196" t="str" cm="1">
        <f t="array" ref="AC31">IF(AB31="","",VLOOKUP(AB31,'11. Lists'!$F$36:$H$38,2,FALSE))</f>
        <v xml:space="preserve">High strategic significance </v>
      </c>
      <c r="AD31" s="197" cm="1">
        <f t="array" ref="AD31">IF(AB31="","",VLOOKUP(AB31,'11. Lists'!$F$36:$H$38,3,FALSE))</f>
        <v>1.1499999999999999</v>
      </c>
      <c r="AE31" s="198" cm="1">
        <f t="array" ref="AE31">IF(D31="","",((J31/10000)*V31*X31)*(AD31))</f>
        <v>0</v>
      </c>
      <c r="AF31" s="199" cm="1">
        <f t="array" ref="AF31">IF(D31="","",((K31/10000)*V31*X31)*(AD31))</f>
        <v>0</v>
      </c>
      <c r="AG31" s="200" cm="1">
        <f t="array" ref="AG31">IF(D31="","",M31)</f>
        <v>0</v>
      </c>
      <c r="AH31" s="201" t="str" cm="1">
        <f t="array" ref="AH31">IF(T31="","",VLOOKUP(T31,'11. Lists'!$B$47:$D$49,3,FALSE))</f>
        <v>Same broad habitat or a higher distinctiveness habitat required</v>
      </c>
      <c r="AI31" s="170" t="str" cm="1">
        <f t="array" ref="AI31">IF(D31="","",VLOOKUP(D31,'10. Condition and Temporal'!$B$6:$L$103,4,FALSE))</f>
        <v>Urban/rural tree</v>
      </c>
      <c r="AJ31" s="14"/>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row>
    <row r="32" spans="1:128" ht="15" customHeight="1">
      <c r="A32" s="202"/>
      <c r="B32" s="203"/>
      <c r="C32" s="203"/>
      <c r="D32" s="204"/>
      <c r="E32" s="205"/>
      <c r="F32" s="205"/>
      <c r="G32" s="206"/>
      <c r="H32" s="207" t="s">
        <v>135</v>
      </c>
      <c r="I32" s="208" cm="1">
        <f t="array" ref="I32">SUMIFS(I11:I30,D11:D30,"&lt;&gt;"&amp;'11. Lists'!Q10,D11:D30,"&lt;&gt;"&amp;'11. Lists'!Q11,D11:D30,"&lt;&gt;"&amp;'11. Lists'!I4,D11:D30,"&lt;&gt;"&amp;'11. Lists'!I2,D11:D30,"&lt;&gt;"&amp;'11. Lists'!I3)</f>
        <v>899</v>
      </c>
      <c r="J32" s="191" cm="1">
        <f t="array" ref="J32">SUMIFS(J11:J30,D11:D30,"&lt;&gt;"&amp;'11. Lists'!Q10,D11:D30,"&lt;&gt;"&amp;'11. Lists'!Q11,D11:D30,"&lt;&gt;"&amp;'11. Lists'!I4,D11:D30,"&lt;&gt;"&amp;'11. Lists'!I2,D11:D30,"&lt;&gt;"&amp;'11. Lists'!I3)</f>
        <v>799</v>
      </c>
      <c r="K32" s="209" cm="1">
        <f t="array" ref="K32">SUMIFS(K11:K30,D11:D30,"&lt;&gt;"&amp;'11. Lists'!Q10,D11:D30,"&lt;&gt;"&amp;'11. Lists'!Q11,D11:D30,"&lt;&gt;"&amp;'11. Lists'!I4,D11:D30,"&lt;&gt;"&amp;'11. Lists'!I2,D11:D30,"&lt;&gt;"&amp;'11. Lists'!I3)</f>
        <v>0</v>
      </c>
      <c r="L32" s="190" cm="1">
        <f t="array" ref="L32">SUM(L11:L31)</f>
        <v>0.71919999999999995</v>
      </c>
      <c r="M32" s="191" cm="1">
        <f t="array" ref="M32">SUMIFS(M11:M30,D11:D30,"&lt;&gt;"&amp;'11. Lists'!Q10,D11:D30,"&lt;&gt;"&amp;'11. Lists'!Q11,D11:D30,"&lt;&gt;"&amp;'11. Lists'!I4,D11:D30,"&lt;&gt;"&amp;'11. Lists'!I2,D11:D30,"&lt;&gt;"&amp;'11. Lists'!I3)</f>
        <v>100</v>
      </c>
      <c r="N32" s="192" cm="1">
        <f t="array" ref="N32">SUM(N11:N31)</f>
        <v>0.08</v>
      </c>
      <c r="O32" s="210"/>
      <c r="P32" s="203"/>
      <c r="Q32" s="88"/>
      <c r="R32" s="720"/>
      <c r="S32" s="88"/>
      <c r="T32" s="203"/>
      <c r="U32" s="203"/>
      <c r="V32" s="203"/>
      <c r="W32" s="203"/>
      <c r="X32" s="203"/>
      <c r="Y32" s="88"/>
      <c r="Z32" s="88"/>
      <c r="AA32" s="88"/>
      <c r="AB32" s="203"/>
      <c r="AC32" s="203"/>
      <c r="AD32" s="203"/>
      <c r="AE32" s="203"/>
      <c r="AF32" s="203"/>
      <c r="AG32" s="203"/>
      <c r="AH32" s="203"/>
      <c r="AI32" s="211"/>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row>
    <row r="33" spans="1:128" ht="26.55" customHeight="1">
      <c r="A33" s="202"/>
      <c r="B33" s="88"/>
      <c r="C33" s="88"/>
      <c r="D33" s="212"/>
      <c r="E33" s="213"/>
      <c r="F33" s="213"/>
      <c r="G33" s="214"/>
      <c r="H33" s="215" t="s">
        <v>136</v>
      </c>
      <c r="I33" s="868" t="str" cm="1">
        <f t="array" ref="I33">IF(I32=0,"Areas Acceptable ✓",IF(AND('3. Desktop Assessment'!C6="Residential",I32&lt;10000,'3. Desktop Assessment'!C9="Between 1 - 9 dwellings"),"Areas Acceptable ✓",IF(AND('3. Desktop Assessment'!C6="Residential",I32&lt;5000,'3. Desktop Assessment'!C9="Unknown number"),"Areas Acceptable ✓",IF(AND('3. Desktop Assessment'!C6="Commercial",I32&lt;10000,'3. Desktop Assessment'!C8&lt;1000),"Areas Acceptable ✓",IF(AND('3. Desktop Assessment'!C6="Mixed",I32&lt;10000,'3. Desktop Assessment'!C9="Between 1 - 9 dwellings",'3. Desktop Assessment'!C8&lt;1000),"Areas Acceptable ✓",IF(AND('3. Desktop Assessment'!C6="Mixed",I32&lt;5000,'3. Desktop Assessment'!C9="Unknown number",'3. Desktop Assessment'!C8&lt;1000),"Areas Acceptable ✓",IF(AND('3. Desktop Assessment'!C6="Other",I32&lt;10000),"Areas Acceptable ✓","Error - Site exceeds areas appropriate for the small sites metric ▲")))))))</f>
        <v>Areas Acceptable ✓</v>
      </c>
      <c r="J33" s="868"/>
      <c r="K33" s="868"/>
      <c r="L33" s="868"/>
      <c r="M33" s="868"/>
      <c r="N33" s="869"/>
      <c r="O33" s="216" cm="1">
        <f t="array" ref="O33">IFERROR(FIND("Error",I33),0)</f>
        <v>0</v>
      </c>
      <c r="P33" s="88"/>
      <c r="Q33" s="88"/>
      <c r="R33" s="126"/>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row>
    <row r="34" spans="1:128" ht="26.1" customHeight="1">
      <c r="A34" s="202"/>
      <c r="B34" s="88"/>
      <c r="C34" s="88"/>
      <c r="D34" s="212"/>
      <c r="E34" s="213"/>
      <c r="F34" s="213"/>
      <c r="G34" s="214"/>
      <c r="H34" s="217" t="s">
        <v>137</v>
      </c>
      <c r="I34" s="870" t="str" cm="1">
        <f t="array" ref="I34">IF(I32&lt;J32+K32,"Error - Areas Retained and Enhanced Exceed Total Area ▲","Areas Acceptable ✓")</f>
        <v>Areas Acceptable ✓</v>
      </c>
      <c r="J34" s="870"/>
      <c r="K34" s="870"/>
      <c r="L34" s="870"/>
      <c r="M34" s="870"/>
      <c r="N34" s="871"/>
      <c r="O34" s="216" cm="1">
        <f t="array" ref="O34">IFERROR(FIND("Error",I34),0)</f>
        <v>0</v>
      </c>
      <c r="P34" s="88"/>
      <c r="Q34" s="88"/>
      <c r="R34" s="126"/>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row>
    <row r="35" spans="1:128" ht="15" customHeight="1">
      <c r="A35" s="202"/>
      <c r="B35" s="88"/>
      <c r="C35" s="88"/>
      <c r="D35" s="212"/>
      <c r="E35" s="213"/>
      <c r="F35" s="213"/>
      <c r="G35" s="214"/>
      <c r="H35" s="218" t="s">
        <v>138</v>
      </c>
      <c r="I35" s="843" t="str" cm="1">
        <f t="array" ref="I35">IF(I32=0,"Areas Acceptable ✓",IF(I32&lt;&gt;'3. Desktop Assessment'!C7,"Error - Areas Entered Does Not Match Stated Site Area ▲","Areas Acceptable ✓"))</f>
        <v>Areas Acceptable ✓</v>
      </c>
      <c r="J35" s="843"/>
      <c r="K35" s="843"/>
      <c r="L35" s="843"/>
      <c r="M35" s="843"/>
      <c r="N35" s="844"/>
      <c r="O35" s="216" cm="1">
        <f t="array" ref="O35">IFERROR(FIND("Error",I35),0)</f>
        <v>0</v>
      </c>
      <c r="P35" s="88"/>
      <c r="Q35" s="88"/>
      <c r="R35" s="719" t="s">
        <v>91</v>
      </c>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row>
    <row r="36" spans="1:128" ht="21" customHeight="1">
      <c r="A36" s="202"/>
      <c r="B36" s="219" t="s">
        <v>139</v>
      </c>
      <c r="C36" s="88"/>
      <c r="D36" s="220"/>
      <c r="E36" s="213"/>
      <c r="F36" s="213"/>
      <c r="G36" s="213"/>
      <c r="H36" s="203"/>
      <c r="I36" s="221"/>
      <c r="J36" s="203"/>
      <c r="K36" s="203"/>
      <c r="L36" s="203"/>
      <c r="M36" s="203"/>
      <c r="N36" s="203"/>
      <c r="O36" s="222" cm="1">
        <f t="array" ref="O36">COUNTIF(L11:N30,"*"&amp;"error"&amp;"*")</f>
        <v>0</v>
      </c>
      <c r="P36" s="88"/>
      <c r="Q36" s="88"/>
      <c r="R36" s="720"/>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row>
    <row r="37" spans="1:128" ht="15.75" customHeight="1">
      <c r="A37" s="202"/>
      <c r="B37" s="223"/>
      <c r="C37" s="223"/>
      <c r="D37" s="223"/>
      <c r="E37" s="223"/>
      <c r="F37" s="223"/>
      <c r="G37" s="223"/>
      <c r="H37" s="223"/>
      <c r="I37" s="223"/>
      <c r="J37" s="223"/>
      <c r="K37" s="223"/>
      <c r="L37" s="223"/>
      <c r="M37" s="223"/>
      <c r="N37" s="223"/>
      <c r="O37" s="223"/>
      <c r="P37" s="223"/>
      <c r="Q37" s="88"/>
      <c r="R37" s="720"/>
      <c r="S37" s="88"/>
      <c r="T37" s="223"/>
      <c r="U37" s="223"/>
      <c r="V37" s="223"/>
      <c r="W37" s="223"/>
      <c r="X37" s="223"/>
      <c r="Y37" s="88"/>
      <c r="Z37" s="88"/>
      <c r="AA37" s="88"/>
      <c r="AB37" s="223"/>
      <c r="AC37" s="223"/>
      <c r="AD37" s="223"/>
      <c r="AE37" s="223"/>
      <c r="AF37" s="223"/>
      <c r="AG37" s="223"/>
      <c r="AH37" s="223"/>
      <c r="AI37" s="88"/>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88"/>
      <c r="BY37" s="88"/>
      <c r="BZ37" s="88"/>
      <c r="CA37" s="88"/>
      <c r="CB37" s="88"/>
      <c r="CC37" s="88"/>
      <c r="CD37" s="88"/>
      <c r="CE37" s="88"/>
      <c r="CF37" s="88"/>
      <c r="CG37" s="88"/>
      <c r="CH37" s="88"/>
      <c r="CI37" s="88"/>
      <c r="CJ37" s="88"/>
      <c r="CK37" s="88"/>
      <c r="CL37" s="88"/>
      <c r="CM37" s="88"/>
      <c r="CN37" s="88"/>
      <c r="CO37" s="88"/>
      <c r="CP37" s="88"/>
      <c r="CQ37" s="88"/>
      <c r="CR37" s="88"/>
      <c r="CS37" s="88"/>
      <c r="CT37" s="88"/>
      <c r="CU37" s="88"/>
      <c r="CV37" s="88"/>
      <c r="CW37" s="88"/>
      <c r="CX37" s="88"/>
      <c r="CY37" s="88"/>
      <c r="CZ37" s="88"/>
      <c r="DA37" s="88"/>
      <c r="DB37" s="88"/>
      <c r="DC37" s="88"/>
      <c r="DD37" s="88"/>
      <c r="DE37" s="88"/>
      <c r="DF37" s="88"/>
      <c r="DG37" s="88"/>
      <c r="DH37" s="88"/>
      <c r="DI37" s="88"/>
      <c r="DJ37" s="88"/>
      <c r="DK37" s="88"/>
      <c r="DL37" s="88"/>
      <c r="DM37" s="88"/>
      <c r="DN37" s="88"/>
      <c r="DO37" s="88"/>
      <c r="DP37" s="88"/>
      <c r="DQ37" s="88"/>
      <c r="DR37" s="88"/>
      <c r="DS37" s="88"/>
      <c r="DT37" s="88"/>
      <c r="DU37" s="88"/>
      <c r="DV37" s="88"/>
      <c r="DW37" s="88"/>
      <c r="DX37" s="88"/>
    </row>
    <row r="38" spans="1:128" ht="16.2" customHeight="1">
      <c r="A38" s="224"/>
      <c r="B38" s="794" t="s">
        <v>82</v>
      </c>
      <c r="C38" s="795"/>
      <c r="D38" s="796"/>
      <c r="E38" s="794" t="s">
        <v>140</v>
      </c>
      <c r="F38" s="795"/>
      <c r="G38" s="796"/>
      <c r="H38" s="865" t="s">
        <v>141</v>
      </c>
      <c r="I38" s="829" t="s">
        <v>142</v>
      </c>
      <c r="J38" s="830"/>
      <c r="K38" s="831"/>
      <c r="L38" s="794" t="s">
        <v>143</v>
      </c>
      <c r="M38" s="795"/>
      <c r="N38" s="796"/>
      <c r="O38" s="794" t="s">
        <v>103</v>
      </c>
      <c r="P38" s="796"/>
      <c r="Q38" s="225"/>
      <c r="R38" s="720"/>
      <c r="S38" s="226"/>
      <c r="T38" s="747" t="s">
        <v>104</v>
      </c>
      <c r="U38" s="748"/>
      <c r="V38" s="749"/>
      <c r="W38" s="747" t="s">
        <v>105</v>
      </c>
      <c r="X38" s="749"/>
      <c r="Y38" s="840"/>
      <c r="Z38" s="841"/>
      <c r="AA38" s="842"/>
      <c r="AB38" s="747" t="s">
        <v>106</v>
      </c>
      <c r="AC38" s="748"/>
      <c r="AD38" s="749"/>
      <c r="AE38" s="747" t="s">
        <v>144</v>
      </c>
      <c r="AF38" s="749"/>
      <c r="AG38" s="747" t="s">
        <v>145</v>
      </c>
      <c r="AH38" s="749"/>
      <c r="AI38" s="225"/>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88"/>
      <c r="BY38" s="88"/>
      <c r="BZ38" s="88"/>
      <c r="CA38" s="88"/>
      <c r="CB38" s="88"/>
      <c r="CC38" s="88"/>
      <c r="CD38" s="88"/>
      <c r="CE38" s="88"/>
      <c r="CF38" s="88"/>
      <c r="CG38" s="88"/>
      <c r="CH38" s="88"/>
      <c r="CI38" s="88"/>
      <c r="CJ38" s="88"/>
      <c r="CK38" s="88"/>
      <c r="CL38" s="88"/>
      <c r="CM38" s="88"/>
      <c r="CN38" s="88"/>
      <c r="CO38" s="88"/>
      <c r="CP38" s="88"/>
      <c r="CQ38" s="88"/>
      <c r="CR38" s="88"/>
      <c r="CS38" s="88"/>
      <c r="CT38" s="88"/>
      <c r="CU38" s="88"/>
      <c r="CV38" s="88"/>
      <c r="CW38" s="88"/>
      <c r="CX38" s="88"/>
      <c r="CY38" s="88"/>
      <c r="CZ38" s="88"/>
      <c r="DA38" s="88"/>
      <c r="DB38" s="88"/>
      <c r="DC38" s="88"/>
      <c r="DD38" s="88"/>
      <c r="DE38" s="88"/>
      <c r="DF38" s="88"/>
      <c r="DG38" s="88"/>
      <c r="DH38" s="88"/>
      <c r="DI38" s="88"/>
      <c r="DJ38" s="88"/>
      <c r="DK38" s="88"/>
      <c r="DL38" s="88"/>
      <c r="DM38" s="88"/>
      <c r="DN38" s="88"/>
      <c r="DO38" s="88"/>
      <c r="DP38" s="88"/>
      <c r="DQ38" s="88"/>
      <c r="DR38" s="88"/>
      <c r="DS38" s="88"/>
      <c r="DT38" s="88"/>
      <c r="DU38" s="88"/>
      <c r="DV38" s="88"/>
      <c r="DW38" s="88"/>
      <c r="DX38" s="88"/>
    </row>
    <row r="39" spans="1:128" ht="31.5" customHeight="1">
      <c r="A39" s="224"/>
      <c r="B39" s="808"/>
      <c r="C39" s="146" t="s">
        <v>110</v>
      </c>
      <c r="D39" s="147" t="s">
        <v>146</v>
      </c>
      <c r="E39" s="132" t="s">
        <v>147</v>
      </c>
      <c r="F39" s="791" t="s">
        <v>148</v>
      </c>
      <c r="G39" s="792"/>
      <c r="H39" s="866"/>
      <c r="I39" s="832"/>
      <c r="J39" s="833"/>
      <c r="K39" s="834"/>
      <c r="L39" s="808"/>
      <c r="M39" s="852"/>
      <c r="N39" s="853"/>
      <c r="O39" s="132" t="s">
        <v>118</v>
      </c>
      <c r="P39" s="147" t="s">
        <v>119</v>
      </c>
      <c r="Q39" s="225"/>
      <c r="R39" s="720"/>
      <c r="S39" s="226"/>
      <c r="T39" s="745" t="s">
        <v>120</v>
      </c>
      <c r="U39" s="746"/>
      <c r="V39" s="149" t="s">
        <v>121</v>
      </c>
      <c r="W39" s="148" t="s">
        <v>122</v>
      </c>
      <c r="X39" s="149" t="s">
        <v>121</v>
      </c>
      <c r="Y39" s="143"/>
      <c r="Z39" s="144"/>
      <c r="AA39" s="145"/>
      <c r="AB39" s="148" t="s">
        <v>106</v>
      </c>
      <c r="AC39" s="150" t="s">
        <v>106</v>
      </c>
      <c r="AD39" s="149" t="s">
        <v>123</v>
      </c>
      <c r="AE39" s="148" t="s">
        <v>149</v>
      </c>
      <c r="AF39" s="149" t="s">
        <v>150</v>
      </c>
      <c r="AG39" s="148" t="s">
        <v>151</v>
      </c>
      <c r="AH39" s="149" t="s">
        <v>152</v>
      </c>
      <c r="AI39" s="225"/>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G39" s="88"/>
      <c r="CH39" s="88"/>
      <c r="CI39" s="88"/>
      <c r="CJ39" s="88"/>
      <c r="CK39" s="88"/>
      <c r="CL39" s="88"/>
      <c r="CM39" s="88"/>
      <c r="CN39" s="88"/>
      <c r="CO39" s="88"/>
      <c r="CP39" s="88"/>
      <c r="CQ39" s="88"/>
      <c r="CR39" s="88"/>
      <c r="CS39" s="88"/>
      <c r="CT39" s="88"/>
      <c r="CU39" s="88"/>
      <c r="CV39" s="88"/>
      <c r="CW39" s="88"/>
      <c r="CX39" s="88"/>
      <c r="CY39" s="88"/>
      <c r="CZ39" s="88"/>
      <c r="DA39" s="88"/>
      <c r="DB39" s="88"/>
      <c r="DC39" s="88"/>
      <c r="DD39" s="88"/>
      <c r="DE39" s="88"/>
      <c r="DF39" s="88"/>
      <c r="DG39" s="88"/>
      <c r="DH39" s="88"/>
      <c r="DI39" s="88"/>
      <c r="DJ39" s="88"/>
      <c r="DK39" s="88"/>
      <c r="DL39" s="88"/>
      <c r="DM39" s="88"/>
      <c r="DN39" s="88"/>
      <c r="DO39" s="88"/>
      <c r="DP39" s="88"/>
      <c r="DQ39" s="88"/>
      <c r="DR39" s="88"/>
      <c r="DS39" s="88"/>
      <c r="DT39" s="88"/>
      <c r="DU39" s="88"/>
      <c r="DV39" s="88"/>
      <c r="DW39" s="88"/>
      <c r="DX39" s="88"/>
    </row>
    <row r="40" spans="1:128" ht="30.75" customHeight="1">
      <c r="A40" s="224"/>
      <c r="B40" s="151">
        <v>1</v>
      </c>
      <c r="C40" s="227" t="s">
        <v>153</v>
      </c>
      <c r="D40" s="228" t="s">
        <v>154</v>
      </c>
      <c r="E40" s="229" t="str" cm="1">
        <f t="array" ref="E40">IF(D40="","",VLOOKUP(D40,'10. Condition and Temporal'!$B$6:$D$103,3,FALSE))</f>
        <v>Moderate, Good</v>
      </c>
      <c r="F40" s="910" t="s">
        <v>155</v>
      </c>
      <c r="G40" s="911"/>
      <c r="H40" s="230" t="s">
        <v>129</v>
      </c>
      <c r="I40" s="904">
        <v>100</v>
      </c>
      <c r="J40" s="905"/>
      <c r="K40" s="906"/>
      <c r="L40" s="897" cm="1">
        <f t="array" ref="L40">IF(C40="","",IFERROR(IF(I40="","",((I40/10000)*(V40*X40))*(AH40*AF40)*AD40),"This intervention is not permitted within the SSM ▲"))</f>
        <v>3.8375608331999995E-2</v>
      </c>
      <c r="M40" s="898"/>
      <c r="N40" s="899"/>
      <c r="O40" s="233"/>
      <c r="P40" s="154"/>
      <c r="Q40" s="234"/>
      <c r="R40" s="720"/>
      <c r="S40" s="226"/>
      <c r="T40" s="730" t="str" cm="1">
        <f t="array" ref="T40">IF(C40="","",VLOOKUP(D40,'9. All Habitats + Multipliers'!$C$4:$K$102,5,FALSE))</f>
        <v>Medium</v>
      </c>
      <c r="U40" s="731"/>
      <c r="V40" s="163" cm="1">
        <f t="array" ref="V40">IF(T40="","",VLOOKUP(T40,'11. Lists'!$B$47:$D$49,2,FALSE))</f>
        <v>4</v>
      </c>
      <c r="W40" s="161" t="str" cm="1">
        <f t="array" ref="W40">IF(F40="","",F40)</f>
        <v>Good</v>
      </c>
      <c r="X40" s="163" cm="1">
        <f t="array" ref="X40">IF(W40="","",VLOOKUP(W40,'11. Lists'!$F$47:$G$51,2,FALSE))</f>
        <v>3</v>
      </c>
      <c r="Y40" s="164"/>
      <c r="Z40" s="165"/>
      <c r="AA40" s="166"/>
      <c r="AB40" s="161" t="str" cm="1">
        <f t="array" ref="AB40">IF(H40="","",H40)</f>
        <v>Area/compensation not in local strategy/ no local strategy</v>
      </c>
      <c r="AC40" s="162" t="str" cm="1">
        <f t="array" ref="AC40">IF(AB40="","",VLOOKUP(AB40,'11. Lists'!$F$36:$H$38,2,FALSE))</f>
        <v>Low Strategic Significance</v>
      </c>
      <c r="AD40" s="163" cm="1">
        <f t="array" ref="AD40">IF(AB40="","",VLOOKUP(AB40,'11. Lists'!$F$36:$H$38,3,FALSE))</f>
        <v>1</v>
      </c>
      <c r="AE40" s="161" t="s">
        <v>447</v>
      </c>
      <c r="AF40" s="235" cm="1">
        <f t="array" ref="AF40">IF(AE40="","",VLOOKUP(AE40,'11. Lists'!$I$47:$K$80,3,FALSE))</f>
        <v>0.31979673609999998</v>
      </c>
      <c r="AG40" s="161" t="str" cm="1">
        <f t="array" ref="AG40">IF(D40="","",VLOOKUP(D40,'9. All Habitats + Multipliers'!$C$4:$K$102,7,FALSE))</f>
        <v>Low</v>
      </c>
      <c r="AH40" s="163" cm="1">
        <f t="array" ref="AH40">IF(AG40="","",VLOOKUP(AG40,'11. Lists'!$J$35:$K$38,2,FALSE))</f>
        <v>1</v>
      </c>
      <c r="AI40" s="225"/>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c r="DH40" s="88"/>
      <c r="DI40" s="88"/>
      <c r="DJ40" s="88"/>
      <c r="DK40" s="88"/>
      <c r="DL40" s="88"/>
      <c r="DM40" s="88"/>
      <c r="DN40" s="88"/>
      <c r="DO40" s="88"/>
      <c r="DP40" s="88"/>
      <c r="DQ40" s="88"/>
      <c r="DR40" s="88"/>
      <c r="DS40" s="88"/>
      <c r="DT40" s="88"/>
      <c r="DU40" s="88"/>
      <c r="DV40" s="88"/>
      <c r="DW40" s="88"/>
      <c r="DX40" s="88"/>
    </row>
    <row r="41" spans="1:128" ht="15.75" customHeight="1">
      <c r="A41" s="224"/>
      <c r="B41" s="171">
        <v>2</v>
      </c>
      <c r="C41" s="236"/>
      <c r="D41" s="180"/>
      <c r="E41" s="237" t="str" cm="1">
        <f t="array" ref="E41">IF(D41="","",VLOOKUP(D41,'10. Condition and Temporal'!$B$6:$D$103,3,FALSE))</f>
        <v/>
      </c>
      <c r="F41" s="776"/>
      <c r="G41" s="777"/>
      <c r="H41" s="238"/>
      <c r="I41" s="786"/>
      <c r="J41" s="787"/>
      <c r="K41" s="788"/>
      <c r="L41" s="778" t="str" cm="1">
        <f t="array" ref="L41">IF(C41="","",IFERROR(IF(I41="","",((I41/10000)*(V41*X41))*(AH41*AF41)*AD41),"This intervention is not permitted within the SSM ▲"))</f>
        <v/>
      </c>
      <c r="M41" s="779"/>
      <c r="N41" s="754"/>
      <c r="O41" s="236"/>
      <c r="P41" s="180"/>
      <c r="Q41" s="234"/>
      <c r="R41" s="720"/>
      <c r="S41" s="226"/>
      <c r="T41" s="730" t="str" cm="1">
        <f t="array" ref="T41">IF(C41="","",VLOOKUP(D41,'9. All Habitats + Multipliers'!$C$4:$K$102,5,FALSE))</f>
        <v/>
      </c>
      <c r="U41" s="731"/>
      <c r="V41" s="178" t="str" cm="1">
        <f t="array" ref="V41">IF(T41="","",VLOOKUP(T41,'11. Lists'!$B$47:$D$49,2,FALSE))</f>
        <v/>
      </c>
      <c r="W41" s="161" t="str" cm="1">
        <f t="array" ref="W41">IF(F41="","",F41)</f>
        <v/>
      </c>
      <c r="X41" s="178" t="str" cm="1">
        <f t="array" ref="X41">IF(W41="","",VLOOKUP(W41,'11. Lists'!$F$47:$G$51,2,FALSE))</f>
        <v/>
      </c>
      <c r="Y41" s="164"/>
      <c r="Z41" s="165"/>
      <c r="AA41" s="166"/>
      <c r="AB41" s="161" t="str" cm="1">
        <f t="array" ref="AB41">IF(H41="","",H41)</f>
        <v/>
      </c>
      <c r="AC41" s="162" t="str" cm="1">
        <f t="array" ref="AC41">IF(AB41="","",VLOOKUP(AB41,'11. Lists'!$F$36:$H$38,2,FALSE))</f>
        <v/>
      </c>
      <c r="AD41" s="178" t="str" cm="1">
        <f t="array" ref="AD41">IF(AB41="","",VLOOKUP(AB41,'11. Lists'!$F$36:$H$38,3,FALSE))</f>
        <v/>
      </c>
      <c r="AE41" s="161"/>
      <c r="AF41" s="178" t="str" cm="1">
        <f t="array" ref="AF41">IF(AE41="","",VLOOKUP(AE41,'11. Lists'!$I$47:$K$80,3,FALSE))</f>
        <v/>
      </c>
      <c r="AG41" s="161" t="str" cm="1">
        <f t="array" ref="AG41">IF(D41="","",VLOOKUP(D41,'9. All Habitats + Multipliers'!$C$4:$K$102,7,FALSE))</f>
        <v/>
      </c>
      <c r="AH41" s="178" t="str" cm="1">
        <f t="array" ref="AH41">IF(AG41="","",VLOOKUP(AG41,'11. Lists'!$J$35:$K$38,2,FALSE))</f>
        <v/>
      </c>
      <c r="AI41" s="225"/>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c r="DJ41" s="88"/>
      <c r="DK41" s="88"/>
      <c r="DL41" s="88"/>
      <c r="DM41" s="88"/>
      <c r="DN41" s="88"/>
      <c r="DO41" s="88"/>
      <c r="DP41" s="88"/>
      <c r="DQ41" s="88"/>
      <c r="DR41" s="88"/>
      <c r="DS41" s="88"/>
      <c r="DT41" s="88"/>
      <c r="DU41" s="88"/>
      <c r="DV41" s="88"/>
      <c r="DW41" s="88"/>
      <c r="DX41" s="88"/>
    </row>
    <row r="42" spans="1:128" ht="15.6" customHeight="1">
      <c r="A42" s="224"/>
      <c r="B42" s="171">
        <v>3</v>
      </c>
      <c r="C42" s="236"/>
      <c r="D42" s="180"/>
      <c r="E42" s="237" t="str" cm="1">
        <f t="array" ref="E42">IF(D42="","",VLOOKUP(D42,'10. Condition and Temporal'!$B$6:$D$103,3,FALSE))</f>
        <v/>
      </c>
      <c r="F42" s="776"/>
      <c r="G42" s="777"/>
      <c r="H42" s="238"/>
      <c r="I42" s="786"/>
      <c r="J42" s="787"/>
      <c r="K42" s="788"/>
      <c r="L42" s="778" t="str" cm="1">
        <f t="array" ref="L42">IF(C42="","",IFERROR(IF(I42="","",((I42/10000)*(V42*X42))*(AH42*AF42)*AD42),"This intervention is not permitted within the SSM ▲"))</f>
        <v/>
      </c>
      <c r="M42" s="779"/>
      <c r="N42" s="754"/>
      <c r="O42" s="236"/>
      <c r="P42" s="180"/>
      <c r="Q42" s="234"/>
      <c r="R42" s="720"/>
      <c r="S42" s="226"/>
      <c r="T42" s="730" t="str" cm="1">
        <f t="array" ref="T42">IF(C42="","",VLOOKUP(D42,'9. All Habitats + Multipliers'!$C$4:$K$102,5,FALSE))</f>
        <v/>
      </c>
      <c r="U42" s="731"/>
      <c r="V42" s="178" t="str" cm="1">
        <f t="array" ref="V42">IF(T42="","",VLOOKUP(T42,'11. Lists'!$B$47:$D$49,2,FALSE))</f>
        <v/>
      </c>
      <c r="W42" s="161" t="str" cm="1">
        <f t="array" ref="W42">IF(F42="","",F42)</f>
        <v/>
      </c>
      <c r="X42" s="178" t="str" cm="1">
        <f t="array" ref="X42">IF(W42="","",VLOOKUP(W42,'11. Lists'!$F$47:$G$51,2,FALSE))</f>
        <v/>
      </c>
      <c r="Y42" s="164"/>
      <c r="Z42" s="165"/>
      <c r="AA42" s="166"/>
      <c r="AB42" s="161" t="str" cm="1">
        <f t="array" ref="AB42">IF(H42="","",H42)</f>
        <v/>
      </c>
      <c r="AC42" s="162" t="str" cm="1">
        <f t="array" ref="AC42">IF(AB42="","",VLOOKUP(AB42,'11. Lists'!$F$36:$H$38,2,FALSE))</f>
        <v/>
      </c>
      <c r="AD42" s="178" t="str" cm="1">
        <f t="array" ref="AD42">IF(AB42="","",VLOOKUP(AB42,'11. Lists'!$F$36:$H$38,3,FALSE))</f>
        <v/>
      </c>
      <c r="AE42" s="161"/>
      <c r="AF42" s="178" t="str" cm="1">
        <f t="array" ref="AF42">IF(AE42="","",VLOOKUP(AE42,'11. Lists'!$I$47:$K$80,3,FALSE))</f>
        <v/>
      </c>
      <c r="AG42" s="161" t="str" cm="1">
        <f t="array" ref="AG42">IF(D42="","",VLOOKUP(D42,'9. All Habitats + Multipliers'!$C$4:$K$102,7,FALSE))</f>
        <v/>
      </c>
      <c r="AH42" s="178" t="str" cm="1">
        <f t="array" ref="AH42">IF(AG42="","",VLOOKUP(AG42,'11. Lists'!$J$35:$K$38,2,FALSE))</f>
        <v/>
      </c>
      <c r="AI42" s="225"/>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c r="DH42" s="88"/>
      <c r="DI42" s="88"/>
      <c r="DJ42" s="88"/>
      <c r="DK42" s="88"/>
      <c r="DL42" s="88"/>
      <c r="DM42" s="88"/>
      <c r="DN42" s="88"/>
      <c r="DO42" s="88"/>
      <c r="DP42" s="88"/>
      <c r="DQ42" s="88"/>
      <c r="DR42" s="88"/>
      <c r="DS42" s="88"/>
      <c r="DT42" s="88"/>
      <c r="DU42" s="88"/>
      <c r="DV42" s="88"/>
      <c r="DW42" s="88"/>
      <c r="DX42" s="88"/>
    </row>
    <row r="43" spans="1:128" ht="15.6" customHeight="1">
      <c r="A43" s="224"/>
      <c r="B43" s="171">
        <v>4</v>
      </c>
      <c r="C43" s="236"/>
      <c r="D43" s="180"/>
      <c r="E43" s="237" t="str" cm="1">
        <f t="array" ref="E43">IF(D43="","",VLOOKUP(D43,'10. Condition and Temporal'!$B$6:$D$103,3,FALSE))</f>
        <v/>
      </c>
      <c r="F43" s="776"/>
      <c r="G43" s="777"/>
      <c r="H43" s="238"/>
      <c r="I43" s="786"/>
      <c r="J43" s="787"/>
      <c r="K43" s="788"/>
      <c r="L43" s="778" t="str" cm="1">
        <f t="array" ref="L43">IF(C43="","",IFERROR(IF(I43="","",((I43/10000)*(V43*X43))*(AH43*AF43)*AD43),"This intervention is not permitted within the SSM ▲"))</f>
        <v/>
      </c>
      <c r="M43" s="779"/>
      <c r="N43" s="754"/>
      <c r="O43" s="236"/>
      <c r="P43" s="180"/>
      <c r="Q43" s="234"/>
      <c r="R43" s="720"/>
      <c r="S43" s="226"/>
      <c r="T43" s="730" t="str" cm="1">
        <f t="array" ref="T43">IF(C43="","",VLOOKUP(D43,'9. All Habitats + Multipliers'!$C$4:$K$102,5,FALSE))</f>
        <v/>
      </c>
      <c r="U43" s="731"/>
      <c r="V43" s="178" t="str" cm="1">
        <f t="array" ref="V43">IF(T43="","",VLOOKUP(T43,'11. Lists'!$B$47:$D$49,2,FALSE))</f>
        <v/>
      </c>
      <c r="W43" s="161" t="str" cm="1">
        <f t="array" ref="W43">IF(F43="","",F43)</f>
        <v/>
      </c>
      <c r="X43" s="178" t="str" cm="1">
        <f t="array" ref="X43">IF(W43="","",VLOOKUP(W43,'11. Lists'!$F$47:$G$51,2,FALSE))</f>
        <v/>
      </c>
      <c r="Y43" s="164"/>
      <c r="Z43" s="165"/>
      <c r="AA43" s="166"/>
      <c r="AB43" s="161" t="str" cm="1">
        <f t="array" ref="AB43">IF(H43="","",H43)</f>
        <v/>
      </c>
      <c r="AC43" s="162" t="str" cm="1">
        <f t="array" ref="AC43">IF(AB43="","",VLOOKUP(AB43,'11. Lists'!$F$36:$H$38,2,FALSE))</f>
        <v/>
      </c>
      <c r="AD43" s="178" t="str" cm="1">
        <f t="array" ref="AD43">IF(AB43="","",VLOOKUP(AB43,'11. Lists'!$F$36:$H$38,3,FALSE))</f>
        <v/>
      </c>
      <c r="AE43" s="161"/>
      <c r="AF43" s="178" t="str" cm="1">
        <f t="array" ref="AF43">IF(AE43="","",VLOOKUP(AE43,'11. Lists'!$I$47:$K$80,3,FALSE))</f>
        <v/>
      </c>
      <c r="AG43" s="161" t="str" cm="1">
        <f t="array" ref="AG43">IF(D43="","",VLOOKUP(D43,'9. All Habitats + Multipliers'!$C$4:$K$102,7,FALSE))</f>
        <v/>
      </c>
      <c r="AH43" s="178" t="str" cm="1">
        <f t="array" ref="AH43">IF(AG43="","",VLOOKUP(AG43,'11. Lists'!$J$35:$K$38,2,FALSE))</f>
        <v/>
      </c>
      <c r="AI43" s="225"/>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c r="DH43" s="88"/>
      <c r="DI43" s="88"/>
      <c r="DJ43" s="88"/>
      <c r="DK43" s="88"/>
      <c r="DL43" s="88"/>
      <c r="DM43" s="88"/>
      <c r="DN43" s="88"/>
      <c r="DO43" s="88"/>
      <c r="DP43" s="88"/>
      <c r="DQ43" s="88"/>
      <c r="DR43" s="88"/>
      <c r="DS43" s="88"/>
      <c r="DT43" s="88"/>
      <c r="DU43" s="88"/>
      <c r="DV43" s="88"/>
      <c r="DW43" s="88"/>
      <c r="DX43" s="88"/>
    </row>
    <row r="44" spans="1:128" ht="15.6" customHeight="1">
      <c r="A44" s="224"/>
      <c r="B44" s="171">
        <v>5</v>
      </c>
      <c r="C44" s="236"/>
      <c r="D44" s="180"/>
      <c r="E44" s="237" t="str" cm="1">
        <f t="array" ref="E44">IF(D44="","",VLOOKUP(D44,'10. Condition and Temporal'!$B$6:$D$103,3,FALSE))</f>
        <v/>
      </c>
      <c r="F44" s="776"/>
      <c r="G44" s="777"/>
      <c r="H44" s="238"/>
      <c r="I44" s="786"/>
      <c r="J44" s="787"/>
      <c r="K44" s="788"/>
      <c r="L44" s="778" t="str" cm="1">
        <f t="array" ref="L44">IF(C44="","",IFERROR(IF(I44="","",((I44/10000)*(V44*X44))*(AH44*AF44)*AD44),"This intervention is not permitted within the SSM ▲"))</f>
        <v/>
      </c>
      <c r="M44" s="779"/>
      <c r="N44" s="754"/>
      <c r="O44" s="236"/>
      <c r="P44" s="180"/>
      <c r="Q44" s="225"/>
      <c r="R44" s="720"/>
      <c r="S44" s="226"/>
      <c r="T44" s="730" t="str" cm="1">
        <f t="array" ref="T44">IF(C44="","",VLOOKUP(D44,'9. All Habitats + Multipliers'!$C$4:$K$102,5,FALSE))</f>
        <v/>
      </c>
      <c r="U44" s="731"/>
      <c r="V44" s="178" t="str" cm="1">
        <f t="array" ref="V44">IF(T44="","",VLOOKUP(T44,'11. Lists'!$B$47:$D$49,2,FALSE))</f>
        <v/>
      </c>
      <c r="W44" s="161" t="str" cm="1">
        <f t="array" ref="W44">IF(F44="","",F44)</f>
        <v/>
      </c>
      <c r="X44" s="178" t="str" cm="1">
        <f t="array" ref="X44">IF(W44="","",VLOOKUP(W44,'11. Lists'!$F$47:$G$51,2,FALSE))</f>
        <v/>
      </c>
      <c r="Y44" s="164"/>
      <c r="Z44" s="165"/>
      <c r="AA44" s="166"/>
      <c r="AB44" s="161" t="str" cm="1">
        <f t="array" ref="AB44">IF(H44="","",H44)</f>
        <v/>
      </c>
      <c r="AC44" s="162" t="str" cm="1">
        <f t="array" ref="AC44">IF(AB44="","",VLOOKUP(AB44,'11. Lists'!$F$36:$H$38,2,FALSE))</f>
        <v/>
      </c>
      <c r="AD44" s="178" t="str" cm="1">
        <f t="array" ref="AD44">IF(AB44="","",VLOOKUP(AB44,'11. Lists'!$F$36:$H$38,3,FALSE))</f>
        <v/>
      </c>
      <c r="AE44" s="161"/>
      <c r="AF44" s="178" t="str" cm="1">
        <f t="array" ref="AF44">IF(AE44="","",VLOOKUP(AE44,'11. Lists'!$I$47:$K$80,3,FALSE))</f>
        <v/>
      </c>
      <c r="AG44" s="161" t="str" cm="1">
        <f t="array" ref="AG44">IF(D44="","",VLOOKUP(D44,'9. All Habitats + Multipliers'!$C$4:$K$102,7,FALSE))</f>
        <v/>
      </c>
      <c r="AH44" s="178" t="str" cm="1">
        <f t="array" ref="AH44">IF(AG44="","",VLOOKUP(AG44,'11. Lists'!$J$35:$K$38,2,FALSE))</f>
        <v/>
      </c>
      <c r="AI44" s="225"/>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c r="DJ44" s="88"/>
      <c r="DK44" s="88"/>
      <c r="DL44" s="88"/>
      <c r="DM44" s="88"/>
      <c r="DN44" s="88"/>
      <c r="DO44" s="88"/>
      <c r="DP44" s="88"/>
      <c r="DQ44" s="88"/>
      <c r="DR44" s="88"/>
      <c r="DS44" s="88"/>
      <c r="DT44" s="88"/>
      <c r="DU44" s="88"/>
      <c r="DV44" s="88"/>
      <c r="DW44" s="88"/>
      <c r="DX44" s="88"/>
    </row>
    <row r="45" spans="1:128" ht="15.6" customHeight="1">
      <c r="A45" s="224"/>
      <c r="B45" s="171">
        <v>6</v>
      </c>
      <c r="C45" s="236"/>
      <c r="D45" s="180"/>
      <c r="E45" s="237" t="str" cm="1">
        <f t="array" ref="E45">IF(D45="","",VLOOKUP(D45,'10. Condition and Temporal'!$B$6:$D$103,3,FALSE))</f>
        <v/>
      </c>
      <c r="F45" s="776"/>
      <c r="G45" s="777"/>
      <c r="H45" s="238"/>
      <c r="I45" s="786"/>
      <c r="J45" s="787"/>
      <c r="K45" s="788"/>
      <c r="L45" s="778" t="str" cm="1">
        <f t="array" ref="L45">IF(C45="","",IFERROR(IF(I45="","",((I45/10000)*(V45*X45))*(AH45*AF45)*AD45),"This intervention is not permitted within the SSM ▲"))</f>
        <v/>
      </c>
      <c r="M45" s="779"/>
      <c r="N45" s="754"/>
      <c r="O45" s="236"/>
      <c r="P45" s="180"/>
      <c r="Q45" s="225"/>
      <c r="R45" s="720"/>
      <c r="S45" s="226"/>
      <c r="T45" s="730" t="str" cm="1">
        <f t="array" ref="T45">IF(C45="","",VLOOKUP(D45,'9. All Habitats + Multipliers'!$C$4:$K$102,5,FALSE))</f>
        <v/>
      </c>
      <c r="U45" s="731"/>
      <c r="V45" s="178" t="str" cm="1">
        <f t="array" ref="V45">IF(T45="","",VLOOKUP(T45,'11. Lists'!$B$47:$D$49,2,FALSE))</f>
        <v/>
      </c>
      <c r="W45" s="161" t="str" cm="1">
        <f t="array" ref="W45">IF(F45="","",F45)</f>
        <v/>
      </c>
      <c r="X45" s="178" t="str" cm="1">
        <f t="array" ref="X45">IF(W45="","",VLOOKUP(W45,'11. Lists'!$F$47:$G$51,2,FALSE))</f>
        <v/>
      </c>
      <c r="Y45" s="164"/>
      <c r="Z45" s="165"/>
      <c r="AA45" s="166"/>
      <c r="AB45" s="161" t="str" cm="1">
        <f t="array" ref="AB45">IF(H45="","",H45)</f>
        <v/>
      </c>
      <c r="AC45" s="162" t="str" cm="1">
        <f t="array" ref="AC45">IF(AB45="","",VLOOKUP(AB45,'11. Lists'!$F$36:$H$38,2,FALSE))</f>
        <v/>
      </c>
      <c r="AD45" s="178" t="str" cm="1">
        <f t="array" ref="AD45">IF(AB45="","",VLOOKUP(AB45,'11. Lists'!$F$36:$H$38,3,FALSE))</f>
        <v/>
      </c>
      <c r="AE45" s="161"/>
      <c r="AF45" s="178" t="str" cm="1">
        <f t="array" ref="AF45">IF(AE45="","",VLOOKUP(AE45,'11. Lists'!$I$47:$K$80,3,FALSE))</f>
        <v/>
      </c>
      <c r="AG45" s="161" t="str" cm="1">
        <f t="array" ref="AG45">IF(D45="","",VLOOKUP(D45,'9. All Habitats + Multipliers'!$C$4:$K$102,7,FALSE))</f>
        <v/>
      </c>
      <c r="AH45" s="178" t="str" cm="1">
        <f t="array" ref="AH45">IF(AG45="","",VLOOKUP(AG45,'11. Lists'!$J$35:$K$38,2,FALSE))</f>
        <v/>
      </c>
      <c r="AI45" s="225"/>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c r="DH45" s="88"/>
      <c r="DI45" s="88"/>
      <c r="DJ45" s="88"/>
      <c r="DK45" s="88"/>
      <c r="DL45" s="88"/>
      <c r="DM45" s="88"/>
      <c r="DN45" s="88"/>
      <c r="DO45" s="88"/>
      <c r="DP45" s="88"/>
      <c r="DQ45" s="88"/>
      <c r="DR45" s="88"/>
      <c r="DS45" s="88"/>
      <c r="DT45" s="88"/>
      <c r="DU45" s="88"/>
      <c r="DV45" s="88"/>
      <c r="DW45" s="88"/>
      <c r="DX45" s="88"/>
    </row>
    <row r="46" spans="1:128" ht="15.6" customHeight="1">
      <c r="A46" s="224"/>
      <c r="B46" s="171">
        <v>7</v>
      </c>
      <c r="C46" s="236"/>
      <c r="D46" s="180"/>
      <c r="E46" s="237" t="str" cm="1">
        <f t="array" ref="E46">IF(D46="","",VLOOKUP(D46,'10. Condition and Temporal'!$B$6:$D$103,3,FALSE))</f>
        <v/>
      </c>
      <c r="F46" s="776"/>
      <c r="G46" s="777"/>
      <c r="H46" s="238"/>
      <c r="I46" s="786"/>
      <c r="J46" s="787"/>
      <c r="K46" s="788"/>
      <c r="L46" s="778" t="str" cm="1">
        <f t="array" ref="L46">IF(C46="","",IFERROR(IF(I46="","",((I46/10000)*(V46*X46))*(AH46*AF46)*AD46),"This intervention is not permitted within the SSM ▲"))</f>
        <v/>
      </c>
      <c r="M46" s="779"/>
      <c r="N46" s="754"/>
      <c r="O46" s="236"/>
      <c r="P46" s="180"/>
      <c r="Q46" s="225"/>
      <c r="R46" s="720"/>
      <c r="S46" s="226"/>
      <c r="T46" s="730" t="str" cm="1">
        <f t="array" ref="T46">IF(C46="","",VLOOKUP(D46,'9. All Habitats + Multipliers'!$C$4:$K$102,5,FALSE))</f>
        <v/>
      </c>
      <c r="U46" s="731"/>
      <c r="V46" s="178" t="str" cm="1">
        <f t="array" ref="V46">IF(T46="","",VLOOKUP(T46,'11. Lists'!$B$47:$D$49,2,FALSE))</f>
        <v/>
      </c>
      <c r="W46" s="161" t="str" cm="1">
        <f t="array" ref="W46">IF(F46="","",F46)</f>
        <v/>
      </c>
      <c r="X46" s="178" t="str" cm="1">
        <f t="array" ref="X46">IF(W46="","",VLOOKUP(W46,'11. Lists'!$F$47:$G$51,2,FALSE))</f>
        <v/>
      </c>
      <c r="Y46" s="164"/>
      <c r="Z46" s="165"/>
      <c r="AA46" s="166"/>
      <c r="AB46" s="161" t="str" cm="1">
        <f t="array" ref="AB46">IF(H46="","",H46)</f>
        <v/>
      </c>
      <c r="AC46" s="162" t="str" cm="1">
        <f t="array" ref="AC46">IF(AB46="","",VLOOKUP(AB46,'11. Lists'!$F$36:$H$38,2,FALSE))</f>
        <v/>
      </c>
      <c r="AD46" s="178" t="str" cm="1">
        <f t="array" ref="AD46">IF(AB46="","",VLOOKUP(AB46,'11. Lists'!$F$36:$H$38,3,FALSE))</f>
        <v/>
      </c>
      <c r="AE46" s="161"/>
      <c r="AF46" s="178" t="str" cm="1">
        <f t="array" ref="AF46">IF(AE46="","",VLOOKUP(AE46,'11. Lists'!$I$47:$K$80,3,FALSE))</f>
        <v/>
      </c>
      <c r="AG46" s="161" t="str" cm="1">
        <f t="array" ref="AG46">IF(D46="","",VLOOKUP(D46,'9. All Habitats + Multipliers'!$C$4:$K$102,7,FALSE))</f>
        <v/>
      </c>
      <c r="AH46" s="178" t="str" cm="1">
        <f t="array" ref="AH46">IF(AG46="","",VLOOKUP(AG46,'11. Lists'!$J$35:$K$38,2,FALSE))</f>
        <v/>
      </c>
      <c r="AI46" s="225"/>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88"/>
      <c r="BY46" s="88"/>
      <c r="BZ46" s="88"/>
      <c r="CA46" s="88"/>
      <c r="CB46" s="88"/>
      <c r="CC46" s="88"/>
      <c r="CD46" s="88"/>
      <c r="CE46" s="88"/>
      <c r="CF46" s="88"/>
      <c r="CG46" s="88"/>
      <c r="CH46" s="88"/>
      <c r="CI46" s="88"/>
      <c r="CJ46" s="88"/>
      <c r="CK46" s="88"/>
      <c r="CL46" s="88"/>
      <c r="CM46" s="88"/>
      <c r="CN46" s="88"/>
      <c r="CO46" s="88"/>
      <c r="CP46" s="88"/>
      <c r="CQ46" s="88"/>
      <c r="CR46" s="88"/>
      <c r="CS46" s="88"/>
      <c r="CT46" s="88"/>
      <c r="CU46" s="88"/>
      <c r="CV46" s="88"/>
      <c r="CW46" s="88"/>
      <c r="CX46" s="88"/>
      <c r="CY46" s="88"/>
      <c r="CZ46" s="88"/>
      <c r="DA46" s="88"/>
      <c r="DB46" s="88"/>
      <c r="DC46" s="88"/>
      <c r="DD46" s="88"/>
      <c r="DE46" s="88"/>
      <c r="DF46" s="88"/>
      <c r="DG46" s="88"/>
      <c r="DH46" s="88"/>
      <c r="DI46" s="88"/>
      <c r="DJ46" s="88"/>
      <c r="DK46" s="88"/>
      <c r="DL46" s="88"/>
      <c r="DM46" s="88"/>
      <c r="DN46" s="88"/>
      <c r="DO46" s="88"/>
      <c r="DP46" s="88"/>
      <c r="DQ46" s="88"/>
      <c r="DR46" s="88"/>
      <c r="DS46" s="88"/>
      <c r="DT46" s="88"/>
      <c r="DU46" s="88"/>
      <c r="DV46" s="88"/>
      <c r="DW46" s="88"/>
      <c r="DX46" s="88"/>
    </row>
    <row r="47" spans="1:128" ht="15.6" customHeight="1">
      <c r="A47" s="224"/>
      <c r="B47" s="171">
        <v>8</v>
      </c>
      <c r="C47" s="236"/>
      <c r="D47" s="180"/>
      <c r="E47" s="237" t="str" cm="1">
        <f t="array" ref="E47">IF(D47="","",VLOOKUP(D47,'10. Condition and Temporal'!$B$6:$D$103,3,FALSE))</f>
        <v/>
      </c>
      <c r="F47" s="776"/>
      <c r="G47" s="777"/>
      <c r="H47" s="238"/>
      <c r="I47" s="786"/>
      <c r="J47" s="787"/>
      <c r="K47" s="788"/>
      <c r="L47" s="778" t="str" cm="1">
        <f t="array" ref="L47">IF(C47="","",IFERROR(IF(I47="","",((I47/10000)*(V47*X47))*(AH47*AF47)*AD47),"This intervention is not permitted within the SSM ▲"))</f>
        <v/>
      </c>
      <c r="M47" s="779"/>
      <c r="N47" s="754"/>
      <c r="O47" s="236"/>
      <c r="P47" s="180"/>
      <c r="Q47" s="225"/>
      <c r="R47" s="720"/>
      <c r="S47" s="226"/>
      <c r="T47" s="730" t="str" cm="1">
        <f t="array" ref="T47">IF(C47="","",VLOOKUP(D47,'9. All Habitats + Multipliers'!$C$4:$K$102,5,FALSE))</f>
        <v/>
      </c>
      <c r="U47" s="731"/>
      <c r="V47" s="178" t="str" cm="1">
        <f t="array" ref="V47">IF(T47="","",VLOOKUP(T47,'11. Lists'!$B$47:$D$49,2,FALSE))</f>
        <v/>
      </c>
      <c r="W47" s="161" t="str" cm="1">
        <f t="array" ref="W47">IF(F47="","",F47)</f>
        <v/>
      </c>
      <c r="X47" s="178" t="str" cm="1">
        <f t="array" ref="X47">IF(W47="","",VLOOKUP(W47,'11. Lists'!$F$47:$G$51,2,FALSE))</f>
        <v/>
      </c>
      <c r="Y47" s="164"/>
      <c r="Z47" s="165"/>
      <c r="AA47" s="166"/>
      <c r="AB47" s="161" t="str" cm="1">
        <f t="array" ref="AB47">IF(H47="","",H47)</f>
        <v/>
      </c>
      <c r="AC47" s="162" t="str" cm="1">
        <f t="array" ref="AC47">IF(AB47="","",VLOOKUP(AB47,'11. Lists'!$F$36:$H$38,2,FALSE))</f>
        <v/>
      </c>
      <c r="AD47" s="178" t="str" cm="1">
        <f t="array" ref="AD47">IF(AB47="","",VLOOKUP(AB47,'11. Lists'!$F$36:$H$38,3,FALSE))</f>
        <v/>
      </c>
      <c r="AE47" s="161"/>
      <c r="AF47" s="178" t="str" cm="1">
        <f t="array" ref="AF47">IF(AE47="","",VLOOKUP(AE47,'11. Lists'!$I$47:$K$80,3,FALSE))</f>
        <v/>
      </c>
      <c r="AG47" s="161" t="str" cm="1">
        <f t="array" ref="AG47">IF(D47="","",VLOOKUP(D47,'9. All Habitats + Multipliers'!$C$4:$K$102,7,FALSE))</f>
        <v/>
      </c>
      <c r="AH47" s="178" t="str" cm="1">
        <f t="array" ref="AH47">IF(AG47="","",VLOOKUP(AG47,'11. Lists'!$J$35:$K$38,2,FALSE))</f>
        <v/>
      </c>
      <c r="AI47" s="225"/>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88"/>
      <c r="BZ47" s="88"/>
      <c r="CA47" s="88"/>
      <c r="CB47" s="88"/>
      <c r="CC47" s="88"/>
      <c r="CD47" s="88"/>
      <c r="CE47" s="88"/>
      <c r="CF47" s="88"/>
      <c r="CG47" s="88"/>
      <c r="CH47" s="88"/>
      <c r="CI47" s="88"/>
      <c r="CJ47" s="88"/>
      <c r="CK47" s="88"/>
      <c r="CL47" s="88"/>
      <c r="CM47" s="88"/>
      <c r="CN47" s="88"/>
      <c r="CO47" s="88"/>
      <c r="CP47" s="88"/>
      <c r="CQ47" s="88"/>
      <c r="CR47" s="88"/>
      <c r="CS47" s="88"/>
      <c r="CT47" s="88"/>
      <c r="CU47" s="88"/>
      <c r="CV47" s="88"/>
      <c r="CW47" s="88"/>
      <c r="CX47" s="88"/>
      <c r="CY47" s="88"/>
      <c r="CZ47" s="88"/>
      <c r="DA47" s="88"/>
      <c r="DB47" s="88"/>
      <c r="DC47" s="88"/>
      <c r="DD47" s="88"/>
      <c r="DE47" s="88"/>
      <c r="DF47" s="88"/>
      <c r="DG47" s="88"/>
      <c r="DH47" s="88"/>
      <c r="DI47" s="88"/>
      <c r="DJ47" s="88"/>
      <c r="DK47" s="88"/>
      <c r="DL47" s="88"/>
      <c r="DM47" s="88"/>
      <c r="DN47" s="88"/>
      <c r="DO47" s="88"/>
      <c r="DP47" s="88"/>
      <c r="DQ47" s="88"/>
      <c r="DR47" s="88"/>
      <c r="DS47" s="88"/>
      <c r="DT47" s="88"/>
      <c r="DU47" s="88"/>
      <c r="DV47" s="88"/>
      <c r="DW47" s="88"/>
      <c r="DX47" s="88"/>
    </row>
    <row r="48" spans="1:128" ht="15.6" customHeight="1">
      <c r="A48" s="224"/>
      <c r="B48" s="171">
        <v>9</v>
      </c>
      <c r="C48" s="236"/>
      <c r="D48" s="180"/>
      <c r="E48" s="237" t="str" cm="1">
        <f t="array" ref="E48">IF(D48="","",VLOOKUP(D48,'10. Condition and Temporal'!$B$6:$D$103,3,FALSE))</f>
        <v/>
      </c>
      <c r="F48" s="776"/>
      <c r="G48" s="777"/>
      <c r="H48" s="238"/>
      <c r="I48" s="786"/>
      <c r="J48" s="787"/>
      <c r="K48" s="788"/>
      <c r="L48" s="778" t="str" cm="1">
        <f t="array" ref="L48">IF(C48="","",IFERROR(IF(I48="","",((I48/10000)*(V48*X48))*(AH48*AF48)*AD48),"This intervention is not permitted within the SSM ▲"))</f>
        <v/>
      </c>
      <c r="M48" s="779"/>
      <c r="N48" s="754"/>
      <c r="O48" s="236"/>
      <c r="P48" s="180"/>
      <c r="Q48" s="225"/>
      <c r="R48" s="720"/>
      <c r="S48" s="226"/>
      <c r="T48" s="730" t="str" cm="1">
        <f t="array" ref="T48">IF(C48="","",VLOOKUP(D48,'9. All Habitats + Multipliers'!$C$4:$K$102,5,FALSE))</f>
        <v/>
      </c>
      <c r="U48" s="731"/>
      <c r="V48" s="178" t="str" cm="1">
        <f t="array" ref="V48">IF(T48="","",VLOOKUP(T48,'11. Lists'!$B$47:$D$49,2,FALSE))</f>
        <v/>
      </c>
      <c r="W48" s="161" t="str" cm="1">
        <f t="array" ref="W48">IF(F48="","",F48)</f>
        <v/>
      </c>
      <c r="X48" s="178" t="str" cm="1">
        <f t="array" ref="X48">IF(W48="","",VLOOKUP(W48,'11. Lists'!$F$47:$G$51,2,FALSE))</f>
        <v/>
      </c>
      <c r="Y48" s="164"/>
      <c r="Z48" s="165"/>
      <c r="AA48" s="166"/>
      <c r="AB48" s="161" t="str" cm="1">
        <f t="array" ref="AB48">IF(H48="","",H48)</f>
        <v/>
      </c>
      <c r="AC48" s="162" t="str" cm="1">
        <f t="array" ref="AC48">IF(AB48="","",VLOOKUP(AB48,'11. Lists'!$F$36:$H$38,2,FALSE))</f>
        <v/>
      </c>
      <c r="AD48" s="178" t="str" cm="1">
        <f t="array" ref="AD48">IF(AB48="","",VLOOKUP(AB48,'11. Lists'!$F$36:$H$38,3,FALSE))</f>
        <v/>
      </c>
      <c r="AE48" s="161"/>
      <c r="AF48" s="178" t="str" cm="1">
        <f t="array" ref="AF48">IF(AE48="","",VLOOKUP(AE48,'11. Lists'!$I$47:$K$80,3,FALSE))</f>
        <v/>
      </c>
      <c r="AG48" s="161" t="str" cm="1">
        <f t="array" ref="AG48">IF(D48="","",VLOOKUP(D48,'9. All Habitats + Multipliers'!$C$4:$K$102,7,FALSE))</f>
        <v/>
      </c>
      <c r="AH48" s="178" t="str" cm="1">
        <f t="array" ref="AH48">IF(AG48="","",VLOOKUP(AG48,'11. Lists'!$J$35:$K$38,2,FALSE))</f>
        <v/>
      </c>
      <c r="AI48" s="225"/>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88"/>
      <c r="BY48" s="88"/>
      <c r="BZ48" s="88"/>
      <c r="CA48" s="88"/>
      <c r="CB48" s="88"/>
      <c r="CC48" s="88"/>
      <c r="CD48" s="88"/>
      <c r="CE48" s="88"/>
      <c r="CF48" s="88"/>
      <c r="CG48" s="88"/>
      <c r="CH48" s="88"/>
      <c r="CI48" s="88"/>
      <c r="CJ48" s="88"/>
      <c r="CK48" s="88"/>
      <c r="CL48" s="88"/>
      <c r="CM48" s="88"/>
      <c r="CN48" s="88"/>
      <c r="CO48" s="88"/>
      <c r="CP48" s="88"/>
      <c r="CQ48" s="88"/>
      <c r="CR48" s="88"/>
      <c r="CS48" s="88"/>
      <c r="CT48" s="88"/>
      <c r="CU48" s="88"/>
      <c r="CV48" s="88"/>
      <c r="CW48" s="88"/>
      <c r="CX48" s="88"/>
      <c r="CY48" s="88"/>
      <c r="CZ48" s="88"/>
      <c r="DA48" s="88"/>
      <c r="DB48" s="88"/>
      <c r="DC48" s="88"/>
      <c r="DD48" s="88"/>
      <c r="DE48" s="88"/>
      <c r="DF48" s="88"/>
      <c r="DG48" s="88"/>
      <c r="DH48" s="88"/>
      <c r="DI48" s="88"/>
      <c r="DJ48" s="88"/>
      <c r="DK48" s="88"/>
      <c r="DL48" s="88"/>
      <c r="DM48" s="88"/>
      <c r="DN48" s="88"/>
      <c r="DO48" s="88"/>
      <c r="DP48" s="88"/>
      <c r="DQ48" s="88"/>
      <c r="DR48" s="88"/>
      <c r="DS48" s="88"/>
      <c r="DT48" s="88"/>
      <c r="DU48" s="88"/>
      <c r="DV48" s="88"/>
      <c r="DW48" s="88"/>
      <c r="DX48" s="88"/>
    </row>
    <row r="49" spans="1:128" ht="15.6" customHeight="1">
      <c r="A49" s="224"/>
      <c r="B49" s="171">
        <v>10</v>
      </c>
      <c r="C49" s="236"/>
      <c r="D49" s="180"/>
      <c r="E49" s="237" t="str" cm="1">
        <f t="array" ref="E49">IF(D49="","",VLOOKUP(D49,'10. Condition and Temporal'!$B$6:$D$103,3,FALSE))</f>
        <v/>
      </c>
      <c r="F49" s="776"/>
      <c r="G49" s="777"/>
      <c r="H49" s="238"/>
      <c r="I49" s="786"/>
      <c r="J49" s="787"/>
      <c r="K49" s="788"/>
      <c r="L49" s="778" t="str" cm="1">
        <f t="array" ref="L49">IF(C49="","",IFERROR(IF(I49="","",((I49/10000)*(V49*X49))*(AH49*AF49)*AD49),"This intervention is not permitted within the SSM ▲"))</f>
        <v/>
      </c>
      <c r="M49" s="779"/>
      <c r="N49" s="754"/>
      <c r="O49" s="236"/>
      <c r="P49" s="180"/>
      <c r="Q49" s="225"/>
      <c r="R49" s="720"/>
      <c r="S49" s="226"/>
      <c r="T49" s="730" t="str" cm="1">
        <f t="array" ref="T49">IF(C49="","",VLOOKUP(D49,'9. All Habitats + Multipliers'!$C$4:$K$102,5,FALSE))</f>
        <v/>
      </c>
      <c r="U49" s="731"/>
      <c r="V49" s="178" t="str" cm="1">
        <f t="array" ref="V49">IF(T49="","",VLOOKUP(T49,'11. Lists'!$B$47:$D$49,2,FALSE))</f>
        <v/>
      </c>
      <c r="W49" s="161" t="str" cm="1">
        <f t="array" ref="W49">IF(F49="","",F49)</f>
        <v/>
      </c>
      <c r="X49" s="178" t="str" cm="1">
        <f t="array" ref="X49">IF(W49="","",VLOOKUP(W49,'11. Lists'!$F$47:$G$51,2,FALSE))</f>
        <v/>
      </c>
      <c r="Y49" s="164"/>
      <c r="Z49" s="165"/>
      <c r="AA49" s="166"/>
      <c r="AB49" s="161" t="str" cm="1">
        <f t="array" ref="AB49">IF(H49="","",H49)</f>
        <v/>
      </c>
      <c r="AC49" s="162" t="str" cm="1">
        <f t="array" ref="AC49">IF(AB49="","",VLOOKUP(AB49,'11. Lists'!$F$36:$H$38,2,FALSE))</f>
        <v/>
      </c>
      <c r="AD49" s="178" t="str" cm="1">
        <f t="array" ref="AD49">IF(AB49="","",VLOOKUP(AB49,'11. Lists'!$F$36:$H$38,3,FALSE))</f>
        <v/>
      </c>
      <c r="AE49" s="161"/>
      <c r="AF49" s="178" t="str" cm="1">
        <f t="array" ref="AF49">IF(AE49="","",VLOOKUP(AE49,'11. Lists'!$I$47:$K$80,3,FALSE))</f>
        <v/>
      </c>
      <c r="AG49" s="161" t="str" cm="1">
        <f t="array" ref="AG49">IF(D49="","",VLOOKUP(D49,'9. All Habitats + Multipliers'!$C$4:$K$102,7,FALSE))</f>
        <v/>
      </c>
      <c r="AH49" s="178" t="str" cm="1">
        <f t="array" ref="AH49">IF(AG49="","",VLOOKUP(AG49,'11. Lists'!$J$35:$K$38,2,FALSE))</f>
        <v/>
      </c>
      <c r="AI49" s="225"/>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88"/>
      <c r="BY49" s="88"/>
      <c r="BZ49" s="88"/>
      <c r="CA49" s="88"/>
      <c r="CB49" s="88"/>
      <c r="CC49" s="88"/>
      <c r="CD49" s="88"/>
      <c r="CE49" s="88"/>
      <c r="CF49" s="88"/>
      <c r="CG49" s="88"/>
      <c r="CH49" s="88"/>
      <c r="CI49" s="88"/>
      <c r="CJ49" s="88"/>
      <c r="CK49" s="88"/>
      <c r="CL49" s="88"/>
      <c r="CM49" s="88"/>
      <c r="CN49" s="88"/>
      <c r="CO49" s="88"/>
      <c r="CP49" s="88"/>
      <c r="CQ49" s="88"/>
      <c r="CR49" s="88"/>
      <c r="CS49" s="88"/>
      <c r="CT49" s="88"/>
      <c r="CU49" s="88"/>
      <c r="CV49" s="88"/>
      <c r="CW49" s="88"/>
      <c r="CX49" s="88"/>
      <c r="CY49" s="88"/>
      <c r="CZ49" s="88"/>
      <c r="DA49" s="88"/>
      <c r="DB49" s="88"/>
      <c r="DC49" s="88"/>
      <c r="DD49" s="88"/>
      <c r="DE49" s="88"/>
      <c r="DF49" s="88"/>
      <c r="DG49" s="88"/>
      <c r="DH49" s="88"/>
      <c r="DI49" s="88"/>
      <c r="DJ49" s="88"/>
      <c r="DK49" s="88"/>
      <c r="DL49" s="88"/>
      <c r="DM49" s="88"/>
      <c r="DN49" s="88"/>
      <c r="DO49" s="88"/>
      <c r="DP49" s="88"/>
      <c r="DQ49" s="88"/>
      <c r="DR49" s="88"/>
      <c r="DS49" s="88"/>
      <c r="DT49" s="88"/>
      <c r="DU49" s="88"/>
      <c r="DV49" s="88"/>
      <c r="DW49" s="88"/>
      <c r="DX49" s="88"/>
    </row>
    <row r="50" spans="1:128" ht="15.6" customHeight="1">
      <c r="A50" s="224"/>
      <c r="B50" s="171">
        <v>11</v>
      </c>
      <c r="C50" s="236"/>
      <c r="D50" s="180"/>
      <c r="E50" s="237" t="str" cm="1">
        <f t="array" ref="E50">IF(D50="","",VLOOKUP(D50,'10. Condition and Temporal'!$B$6:$D$103,3,FALSE))</f>
        <v/>
      </c>
      <c r="F50" s="776"/>
      <c r="G50" s="777"/>
      <c r="H50" s="238"/>
      <c r="I50" s="786"/>
      <c r="J50" s="787"/>
      <c r="K50" s="788"/>
      <c r="L50" s="778" t="str" cm="1">
        <f t="array" ref="L50">IF(C50="","",IFERROR(IF(I50="","",((I50/10000)*(V50*X50))*(AH50*AF50)*AD50),"This intervention is not permitted within the SSM ▲"))</f>
        <v/>
      </c>
      <c r="M50" s="779"/>
      <c r="N50" s="754"/>
      <c r="O50" s="236"/>
      <c r="P50" s="180"/>
      <c r="Q50" s="225"/>
      <c r="R50" s="720"/>
      <c r="S50" s="226"/>
      <c r="T50" s="730" t="str" cm="1">
        <f t="array" ref="T50">IF(C50="","",VLOOKUP(D50,'9. All Habitats + Multipliers'!$C$4:$K$102,5,FALSE))</f>
        <v/>
      </c>
      <c r="U50" s="731"/>
      <c r="V50" s="178" t="str" cm="1">
        <f t="array" ref="V50">IF(T50="","",VLOOKUP(T50,'11. Lists'!$B$47:$D$49,2,FALSE))</f>
        <v/>
      </c>
      <c r="W50" s="161" t="str" cm="1">
        <f t="array" ref="W50">IF(F50="","",F50)</f>
        <v/>
      </c>
      <c r="X50" s="178" t="str" cm="1">
        <f t="array" ref="X50">IF(W50="","",VLOOKUP(W50,'11. Lists'!$F$47:$G$51,2,FALSE))</f>
        <v/>
      </c>
      <c r="Y50" s="164"/>
      <c r="Z50" s="165"/>
      <c r="AA50" s="166"/>
      <c r="AB50" s="161" t="str" cm="1">
        <f t="array" ref="AB50">IF(H50="","",H50)</f>
        <v/>
      </c>
      <c r="AC50" s="162" t="str" cm="1">
        <f t="array" ref="AC50">IF(AB50="","",VLOOKUP(AB50,'11. Lists'!$F$36:$H$38,2,FALSE))</f>
        <v/>
      </c>
      <c r="AD50" s="178" t="str" cm="1">
        <f t="array" ref="AD50">IF(AB50="","",VLOOKUP(AB50,'11. Lists'!$F$36:$H$38,3,FALSE))</f>
        <v/>
      </c>
      <c r="AE50" s="161"/>
      <c r="AF50" s="178" t="str" cm="1">
        <f t="array" ref="AF50">IF(AE50="","",VLOOKUP(AE50,'11. Lists'!$I$47:$K$80,3,FALSE))</f>
        <v/>
      </c>
      <c r="AG50" s="161" t="str" cm="1">
        <f t="array" ref="AG50">IF(D50="","",VLOOKUP(D50,'9. All Habitats + Multipliers'!$C$4:$K$102,7,FALSE))</f>
        <v/>
      </c>
      <c r="AH50" s="178" t="str" cm="1">
        <f t="array" ref="AH50">IF(AG50="","",VLOOKUP(AG50,'11. Lists'!$J$35:$K$38,2,FALSE))</f>
        <v/>
      </c>
      <c r="AI50" s="225"/>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88"/>
      <c r="BY50" s="88"/>
      <c r="BZ50" s="88"/>
      <c r="CA50" s="88"/>
      <c r="CB50" s="88"/>
      <c r="CC50" s="88"/>
      <c r="CD50" s="88"/>
      <c r="CE50" s="88"/>
      <c r="CF50" s="88"/>
      <c r="CG50" s="88"/>
      <c r="CH50" s="88"/>
      <c r="CI50" s="88"/>
      <c r="CJ50" s="88"/>
      <c r="CK50" s="88"/>
      <c r="CL50" s="88"/>
      <c r="CM50" s="88"/>
      <c r="CN50" s="88"/>
      <c r="CO50" s="88"/>
      <c r="CP50" s="88"/>
      <c r="CQ50" s="88"/>
      <c r="CR50" s="88"/>
      <c r="CS50" s="88"/>
      <c r="CT50" s="88"/>
      <c r="CU50" s="88"/>
      <c r="CV50" s="88"/>
      <c r="CW50" s="88"/>
      <c r="CX50" s="88"/>
      <c r="CY50" s="88"/>
      <c r="CZ50" s="88"/>
      <c r="DA50" s="88"/>
      <c r="DB50" s="88"/>
      <c r="DC50" s="88"/>
      <c r="DD50" s="88"/>
      <c r="DE50" s="88"/>
      <c r="DF50" s="88"/>
      <c r="DG50" s="88"/>
      <c r="DH50" s="88"/>
      <c r="DI50" s="88"/>
      <c r="DJ50" s="88"/>
      <c r="DK50" s="88"/>
      <c r="DL50" s="88"/>
      <c r="DM50" s="88"/>
      <c r="DN50" s="88"/>
      <c r="DO50" s="88"/>
      <c r="DP50" s="88"/>
      <c r="DQ50" s="88"/>
      <c r="DR50" s="88"/>
      <c r="DS50" s="88"/>
      <c r="DT50" s="88"/>
      <c r="DU50" s="88"/>
      <c r="DV50" s="88"/>
      <c r="DW50" s="88"/>
      <c r="DX50" s="88"/>
    </row>
    <row r="51" spans="1:128" ht="15.6" customHeight="1">
      <c r="A51" s="224"/>
      <c r="B51" s="171">
        <v>12</v>
      </c>
      <c r="C51" s="236"/>
      <c r="D51" s="180"/>
      <c r="E51" s="237" t="str" cm="1">
        <f t="array" ref="E51">IF(D51="","",VLOOKUP(D51,'10. Condition and Temporal'!$B$6:$D$103,3,FALSE))</f>
        <v/>
      </c>
      <c r="F51" s="776"/>
      <c r="G51" s="777"/>
      <c r="H51" s="238"/>
      <c r="I51" s="786"/>
      <c r="J51" s="787"/>
      <c r="K51" s="788"/>
      <c r="L51" s="778" t="str" cm="1">
        <f t="array" ref="L51">IF(C51="","",IFERROR(IF(I51="","",((I51/10000)*(V51*X51))*(AH51*AF51)*AD51),"This intervention is not permitted within the SSM ▲"))</f>
        <v/>
      </c>
      <c r="M51" s="779"/>
      <c r="N51" s="754"/>
      <c r="O51" s="236"/>
      <c r="P51" s="180"/>
      <c r="Q51" s="225"/>
      <c r="R51" s="720"/>
      <c r="S51" s="226"/>
      <c r="T51" s="730" t="str" cm="1">
        <f t="array" ref="T51">IF(C51="","",VLOOKUP(D51,'9. All Habitats + Multipliers'!$C$4:$K$102,5,FALSE))</f>
        <v/>
      </c>
      <c r="U51" s="731"/>
      <c r="V51" s="178" t="str" cm="1">
        <f t="array" ref="V51">IF(T51="","",VLOOKUP(T51,'11. Lists'!$B$47:$D$49,2,FALSE))</f>
        <v/>
      </c>
      <c r="W51" s="161" t="str" cm="1">
        <f t="array" ref="W51">IF(F51="","",F51)</f>
        <v/>
      </c>
      <c r="X51" s="178" t="str" cm="1">
        <f t="array" ref="X51">IF(W51="","",VLOOKUP(W51,'11. Lists'!$F$47:$G$51,2,FALSE))</f>
        <v/>
      </c>
      <c r="Y51" s="164"/>
      <c r="Z51" s="165"/>
      <c r="AA51" s="166"/>
      <c r="AB51" s="161" t="str" cm="1">
        <f t="array" ref="AB51">IF(H51="","",H51)</f>
        <v/>
      </c>
      <c r="AC51" s="162" t="str" cm="1">
        <f t="array" ref="AC51">IF(AB51="","",VLOOKUP(AB51,'11. Lists'!$F$36:$H$38,2,FALSE))</f>
        <v/>
      </c>
      <c r="AD51" s="178" t="str" cm="1">
        <f t="array" ref="AD51">IF(AB51="","",VLOOKUP(AB51,'11. Lists'!$F$36:$H$38,3,FALSE))</f>
        <v/>
      </c>
      <c r="AE51" s="161"/>
      <c r="AF51" s="178" t="str" cm="1">
        <f t="array" ref="AF51">IF(AE51="","",VLOOKUP(AE51,'11. Lists'!$I$47:$K$80,3,FALSE))</f>
        <v/>
      </c>
      <c r="AG51" s="161" t="str" cm="1">
        <f t="array" ref="AG51">IF(D51="","",VLOOKUP(D51,'9. All Habitats + Multipliers'!$C$4:$K$102,7,FALSE))</f>
        <v/>
      </c>
      <c r="AH51" s="178" t="str" cm="1">
        <f t="array" ref="AH51">IF(AG51="","",VLOOKUP(AG51,'11. Lists'!$J$35:$K$38,2,FALSE))</f>
        <v/>
      </c>
      <c r="AI51" s="225"/>
      <c r="AJ51" s="88"/>
      <c r="AK51" s="88"/>
      <c r="AL51" s="88"/>
      <c r="AM51" s="88"/>
      <c r="AN51" s="88"/>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88"/>
      <c r="BY51" s="88"/>
      <c r="BZ51" s="88"/>
      <c r="CA51" s="88"/>
      <c r="CB51" s="88"/>
      <c r="CC51" s="88"/>
      <c r="CD51" s="88"/>
      <c r="CE51" s="88"/>
      <c r="CF51" s="88"/>
      <c r="CG51" s="88"/>
      <c r="CH51" s="88"/>
      <c r="CI51" s="88"/>
      <c r="CJ51" s="88"/>
      <c r="CK51" s="88"/>
      <c r="CL51" s="88"/>
      <c r="CM51" s="88"/>
      <c r="CN51" s="88"/>
      <c r="CO51" s="88"/>
      <c r="CP51" s="88"/>
      <c r="CQ51" s="88"/>
      <c r="CR51" s="88"/>
      <c r="CS51" s="88"/>
      <c r="CT51" s="88"/>
      <c r="CU51" s="88"/>
      <c r="CV51" s="88"/>
      <c r="CW51" s="88"/>
      <c r="CX51" s="88"/>
      <c r="CY51" s="88"/>
      <c r="CZ51" s="88"/>
      <c r="DA51" s="88"/>
      <c r="DB51" s="88"/>
      <c r="DC51" s="88"/>
      <c r="DD51" s="88"/>
      <c r="DE51" s="88"/>
      <c r="DF51" s="88"/>
      <c r="DG51" s="88"/>
      <c r="DH51" s="88"/>
      <c r="DI51" s="88"/>
      <c r="DJ51" s="88"/>
      <c r="DK51" s="88"/>
      <c r="DL51" s="88"/>
      <c r="DM51" s="88"/>
      <c r="DN51" s="88"/>
      <c r="DO51" s="88"/>
      <c r="DP51" s="88"/>
      <c r="DQ51" s="88"/>
      <c r="DR51" s="88"/>
      <c r="DS51" s="88"/>
      <c r="DT51" s="88"/>
      <c r="DU51" s="88"/>
      <c r="DV51" s="88"/>
      <c r="DW51" s="88"/>
      <c r="DX51" s="88"/>
    </row>
    <row r="52" spans="1:128" ht="15.6" customHeight="1">
      <c r="A52" s="224"/>
      <c r="B52" s="171">
        <v>13</v>
      </c>
      <c r="C52" s="236"/>
      <c r="D52" s="180"/>
      <c r="E52" s="237" t="str" cm="1">
        <f t="array" ref="E52">IF(D52="","",VLOOKUP(D52,'10. Condition and Temporal'!$B$6:$D$103,3,FALSE))</f>
        <v/>
      </c>
      <c r="F52" s="776"/>
      <c r="G52" s="777"/>
      <c r="H52" s="238"/>
      <c r="I52" s="786"/>
      <c r="J52" s="787"/>
      <c r="K52" s="788"/>
      <c r="L52" s="778" t="str" cm="1">
        <f t="array" ref="L52">IF(C52="","",IFERROR(IF(I52="","",((I52/10000)*(V52*X52))*(AH52*AF52)*AD52),"This intervention is not permitted within the SSM ▲"))</f>
        <v/>
      </c>
      <c r="M52" s="779"/>
      <c r="N52" s="754"/>
      <c r="O52" s="236"/>
      <c r="P52" s="180"/>
      <c r="Q52" s="225"/>
      <c r="R52" s="720"/>
      <c r="S52" s="226"/>
      <c r="T52" s="730" t="str" cm="1">
        <f t="array" ref="T52">IF(C52="","",VLOOKUP(D52,'9. All Habitats + Multipliers'!$C$4:$K$102,5,FALSE))</f>
        <v/>
      </c>
      <c r="U52" s="731"/>
      <c r="V52" s="178" t="str" cm="1">
        <f t="array" ref="V52">IF(T52="","",VLOOKUP(T52,'11. Lists'!$B$47:$D$49,2,FALSE))</f>
        <v/>
      </c>
      <c r="W52" s="161" t="str" cm="1">
        <f t="array" ref="W52">IF(F52="","",F52)</f>
        <v/>
      </c>
      <c r="X52" s="178" t="str" cm="1">
        <f t="array" ref="X52">IF(W52="","",VLOOKUP(W52,'11. Lists'!$F$47:$G$51,2,FALSE))</f>
        <v/>
      </c>
      <c r="Y52" s="164"/>
      <c r="Z52" s="165"/>
      <c r="AA52" s="166"/>
      <c r="AB52" s="161" t="str" cm="1">
        <f t="array" ref="AB52">IF(H52="","",H52)</f>
        <v/>
      </c>
      <c r="AC52" s="162" t="str" cm="1">
        <f t="array" ref="AC52">IF(AB52="","",VLOOKUP(AB52,'11. Lists'!$F$36:$H$38,2,FALSE))</f>
        <v/>
      </c>
      <c r="AD52" s="178" t="str" cm="1">
        <f t="array" ref="AD52">IF(AB52="","",VLOOKUP(AB52,'11. Lists'!$F$36:$H$38,3,FALSE))</f>
        <v/>
      </c>
      <c r="AE52" s="161"/>
      <c r="AF52" s="178" t="str" cm="1">
        <f t="array" ref="AF52">IF(AE52="","",VLOOKUP(AE52,'11. Lists'!$I$47:$K$80,3,FALSE))</f>
        <v/>
      </c>
      <c r="AG52" s="161" t="str" cm="1">
        <f t="array" ref="AG52">IF(D52="","",VLOOKUP(D52,'9. All Habitats + Multipliers'!$C$4:$K$102,7,FALSE))</f>
        <v/>
      </c>
      <c r="AH52" s="178" t="str" cm="1">
        <f t="array" ref="AH52">IF(AG52="","",VLOOKUP(AG52,'11. Lists'!$J$35:$K$38,2,FALSE))</f>
        <v/>
      </c>
      <c r="AI52" s="225"/>
      <c r="AJ52" s="88"/>
      <c r="AK52" s="88"/>
      <c r="AL52" s="88"/>
      <c r="AM52" s="88"/>
      <c r="AN52" s="88"/>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88"/>
      <c r="BY52" s="88"/>
      <c r="BZ52" s="88"/>
      <c r="CA52" s="88"/>
      <c r="CB52" s="88"/>
      <c r="CC52" s="88"/>
      <c r="CD52" s="88"/>
      <c r="CE52" s="88"/>
      <c r="CF52" s="88"/>
      <c r="CG52" s="88"/>
      <c r="CH52" s="88"/>
      <c r="CI52" s="88"/>
      <c r="CJ52" s="88"/>
      <c r="CK52" s="88"/>
      <c r="CL52" s="88"/>
      <c r="CM52" s="88"/>
      <c r="CN52" s="88"/>
      <c r="CO52" s="88"/>
      <c r="CP52" s="88"/>
      <c r="CQ52" s="88"/>
      <c r="CR52" s="88"/>
      <c r="CS52" s="88"/>
      <c r="CT52" s="88"/>
      <c r="CU52" s="88"/>
      <c r="CV52" s="88"/>
      <c r="CW52" s="88"/>
      <c r="CX52" s="88"/>
      <c r="CY52" s="88"/>
      <c r="CZ52" s="88"/>
      <c r="DA52" s="88"/>
      <c r="DB52" s="88"/>
      <c r="DC52" s="88"/>
      <c r="DD52" s="88"/>
      <c r="DE52" s="88"/>
      <c r="DF52" s="88"/>
      <c r="DG52" s="88"/>
      <c r="DH52" s="88"/>
      <c r="DI52" s="88"/>
      <c r="DJ52" s="88"/>
      <c r="DK52" s="88"/>
      <c r="DL52" s="88"/>
      <c r="DM52" s="88"/>
      <c r="DN52" s="88"/>
      <c r="DO52" s="88"/>
      <c r="DP52" s="88"/>
      <c r="DQ52" s="88"/>
      <c r="DR52" s="88"/>
      <c r="DS52" s="88"/>
      <c r="DT52" s="88"/>
      <c r="DU52" s="88"/>
      <c r="DV52" s="88"/>
      <c r="DW52" s="88"/>
      <c r="DX52" s="88"/>
    </row>
    <row r="53" spans="1:128" ht="15.6" customHeight="1">
      <c r="A53" s="224"/>
      <c r="B53" s="171">
        <v>14</v>
      </c>
      <c r="C53" s="236"/>
      <c r="D53" s="180"/>
      <c r="E53" s="237" t="str" cm="1">
        <f t="array" ref="E53">IF(D53="","",VLOOKUP(D53,'10. Condition and Temporal'!$B$6:$D$103,3,FALSE))</f>
        <v/>
      </c>
      <c r="F53" s="776"/>
      <c r="G53" s="777"/>
      <c r="H53" s="238"/>
      <c r="I53" s="786"/>
      <c r="J53" s="787"/>
      <c r="K53" s="788"/>
      <c r="L53" s="778" t="str" cm="1">
        <f t="array" ref="L53">IF(C53="","",IFERROR(IF(I53="","",((I53/10000)*(V53*X53))*(AH53*AF53)*AD53),"This intervention is not permitted within the SSM ▲"))</f>
        <v/>
      </c>
      <c r="M53" s="779"/>
      <c r="N53" s="754"/>
      <c r="O53" s="236"/>
      <c r="P53" s="180"/>
      <c r="Q53" s="225"/>
      <c r="R53" s="720"/>
      <c r="S53" s="226"/>
      <c r="T53" s="730" t="str" cm="1">
        <f t="array" ref="T53">IF(C53="","",VLOOKUP(D53,'9. All Habitats + Multipliers'!$C$4:$K$102,5,FALSE))</f>
        <v/>
      </c>
      <c r="U53" s="731"/>
      <c r="V53" s="178" t="str" cm="1">
        <f t="array" ref="V53">IF(T53="","",VLOOKUP(T53,'11. Lists'!$B$47:$D$49,2,FALSE))</f>
        <v/>
      </c>
      <c r="W53" s="161" t="str" cm="1">
        <f t="array" ref="W53">IF(F53="","",F53)</f>
        <v/>
      </c>
      <c r="X53" s="178" t="str" cm="1">
        <f t="array" ref="X53">IF(W53="","",VLOOKUP(W53,'11. Lists'!$F$47:$G$51,2,FALSE))</f>
        <v/>
      </c>
      <c r="Y53" s="164"/>
      <c r="Z53" s="165"/>
      <c r="AA53" s="166"/>
      <c r="AB53" s="161" t="str" cm="1">
        <f t="array" ref="AB53">IF(H53="","",H53)</f>
        <v/>
      </c>
      <c r="AC53" s="162" t="str" cm="1">
        <f t="array" ref="AC53">IF(AB53="","",VLOOKUP(AB53,'11. Lists'!$F$36:$H$38,2,FALSE))</f>
        <v/>
      </c>
      <c r="AD53" s="178" t="str" cm="1">
        <f t="array" ref="AD53">IF(AB53="","",VLOOKUP(AB53,'11. Lists'!$F$36:$H$38,3,FALSE))</f>
        <v/>
      </c>
      <c r="AE53" s="161"/>
      <c r="AF53" s="178" t="str" cm="1">
        <f t="array" ref="AF53">IF(AE53="","",VLOOKUP(AE53,'11. Lists'!$I$47:$K$80,3,FALSE))</f>
        <v/>
      </c>
      <c r="AG53" s="161" t="str" cm="1">
        <f t="array" ref="AG53">IF(D53="","",VLOOKUP(D53,'9. All Habitats + Multipliers'!$C$4:$K$102,7,FALSE))</f>
        <v/>
      </c>
      <c r="AH53" s="178" t="str" cm="1">
        <f t="array" ref="AH53">IF(AG53="","",VLOOKUP(AG53,'11. Lists'!$J$35:$K$38,2,FALSE))</f>
        <v/>
      </c>
      <c r="AI53" s="225"/>
      <c r="AJ53" s="88"/>
      <c r="AK53" s="88"/>
      <c r="AL53" s="88"/>
      <c r="AM53" s="88"/>
      <c r="AN53" s="88"/>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88"/>
      <c r="BY53" s="88"/>
      <c r="BZ53" s="88"/>
      <c r="CA53" s="88"/>
      <c r="CB53" s="88"/>
      <c r="CC53" s="88"/>
      <c r="CD53" s="88"/>
      <c r="CE53" s="88"/>
      <c r="CF53" s="88"/>
      <c r="CG53" s="88"/>
      <c r="CH53" s="88"/>
      <c r="CI53" s="88"/>
      <c r="CJ53" s="88"/>
      <c r="CK53" s="88"/>
      <c r="CL53" s="88"/>
      <c r="CM53" s="88"/>
      <c r="CN53" s="88"/>
      <c r="CO53" s="88"/>
      <c r="CP53" s="88"/>
      <c r="CQ53" s="88"/>
      <c r="CR53" s="88"/>
      <c r="CS53" s="88"/>
      <c r="CT53" s="88"/>
      <c r="CU53" s="88"/>
      <c r="CV53" s="88"/>
      <c r="CW53" s="88"/>
      <c r="CX53" s="88"/>
      <c r="CY53" s="88"/>
      <c r="CZ53" s="88"/>
      <c r="DA53" s="88"/>
      <c r="DB53" s="88"/>
      <c r="DC53" s="88"/>
      <c r="DD53" s="88"/>
      <c r="DE53" s="88"/>
      <c r="DF53" s="88"/>
      <c r="DG53" s="88"/>
      <c r="DH53" s="88"/>
      <c r="DI53" s="88"/>
      <c r="DJ53" s="88"/>
      <c r="DK53" s="88"/>
      <c r="DL53" s="88"/>
      <c r="DM53" s="88"/>
      <c r="DN53" s="88"/>
      <c r="DO53" s="88"/>
      <c r="DP53" s="88"/>
      <c r="DQ53" s="88"/>
      <c r="DR53" s="88"/>
      <c r="DS53" s="88"/>
      <c r="DT53" s="88"/>
      <c r="DU53" s="88"/>
      <c r="DV53" s="88"/>
      <c r="DW53" s="88"/>
      <c r="DX53" s="88"/>
    </row>
    <row r="54" spans="1:128" ht="15.6" customHeight="1">
      <c r="A54" s="224"/>
      <c r="B54" s="171">
        <v>15</v>
      </c>
      <c r="C54" s="236"/>
      <c r="D54" s="180"/>
      <c r="E54" s="237" t="str" cm="1">
        <f t="array" ref="E54">IF(D54="","",VLOOKUP(D54,'10. Condition and Temporal'!$B$6:$D$103,3,FALSE))</f>
        <v/>
      </c>
      <c r="F54" s="776"/>
      <c r="G54" s="777"/>
      <c r="H54" s="238"/>
      <c r="I54" s="786"/>
      <c r="J54" s="787"/>
      <c r="K54" s="788"/>
      <c r="L54" s="778" t="str" cm="1">
        <f t="array" ref="L54">IF(C54="","",IFERROR(IF(I54="","",((I54/10000)*(V54*X54))*(AH54*AF54)*AD54),"This intervention is not permitted within the SSM ▲"))</f>
        <v/>
      </c>
      <c r="M54" s="779"/>
      <c r="N54" s="754"/>
      <c r="O54" s="236"/>
      <c r="P54" s="180"/>
      <c r="Q54" s="225"/>
      <c r="R54" s="720"/>
      <c r="S54" s="226"/>
      <c r="T54" s="730" t="str" cm="1">
        <f t="array" ref="T54">IF(C54="","",VLOOKUP(D54,'9. All Habitats + Multipliers'!$C$4:$K$102,5,FALSE))</f>
        <v/>
      </c>
      <c r="U54" s="731"/>
      <c r="V54" s="178" t="str" cm="1">
        <f t="array" ref="V54">IF(T54="","",VLOOKUP(T54,'11. Lists'!$B$47:$D$49,2,FALSE))</f>
        <v/>
      </c>
      <c r="W54" s="161" t="str" cm="1">
        <f t="array" ref="W54">IF(F54="","",F54)</f>
        <v/>
      </c>
      <c r="X54" s="178" t="str" cm="1">
        <f t="array" ref="X54">IF(W54="","",VLOOKUP(W54,'11. Lists'!$F$47:$G$51,2,FALSE))</f>
        <v/>
      </c>
      <c r="Y54" s="164"/>
      <c r="Z54" s="165"/>
      <c r="AA54" s="166"/>
      <c r="AB54" s="161" t="str" cm="1">
        <f t="array" ref="AB54">IF(H54="","",H54)</f>
        <v/>
      </c>
      <c r="AC54" s="162" t="str" cm="1">
        <f t="array" ref="AC54">IF(AB54="","",VLOOKUP(AB54,'11. Lists'!$F$36:$H$38,2,FALSE))</f>
        <v/>
      </c>
      <c r="AD54" s="178" t="str" cm="1">
        <f t="array" ref="AD54">IF(AB54="","",VLOOKUP(AB54,'11. Lists'!$F$36:$H$38,3,FALSE))</f>
        <v/>
      </c>
      <c r="AE54" s="161"/>
      <c r="AF54" s="178" t="str" cm="1">
        <f t="array" ref="AF54">IF(AE54="","",VLOOKUP(AE54,'11. Lists'!$I$47:$K$80,3,FALSE))</f>
        <v/>
      </c>
      <c r="AG54" s="161" t="str" cm="1">
        <f t="array" ref="AG54">IF(D54="","",VLOOKUP(D54,'9. All Habitats + Multipliers'!$C$4:$K$102,7,FALSE))</f>
        <v/>
      </c>
      <c r="AH54" s="178" t="str" cm="1">
        <f t="array" ref="AH54">IF(AG54="","",VLOOKUP(AG54,'11. Lists'!$J$35:$K$38,2,FALSE))</f>
        <v/>
      </c>
      <c r="AI54" s="225"/>
      <c r="AJ54" s="88"/>
      <c r="AK54" s="88"/>
      <c r="AL54" s="88"/>
      <c r="AM54" s="88"/>
      <c r="AN54" s="88"/>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88"/>
      <c r="BY54" s="88"/>
      <c r="BZ54" s="88"/>
      <c r="CA54" s="88"/>
      <c r="CB54" s="88"/>
      <c r="CC54" s="88"/>
      <c r="CD54" s="88"/>
      <c r="CE54" s="88"/>
      <c r="CF54" s="88"/>
      <c r="CG54" s="88"/>
      <c r="CH54" s="88"/>
      <c r="CI54" s="88"/>
      <c r="CJ54" s="88"/>
      <c r="CK54" s="88"/>
      <c r="CL54" s="88"/>
      <c r="CM54" s="88"/>
      <c r="CN54" s="88"/>
      <c r="CO54" s="88"/>
      <c r="CP54" s="88"/>
      <c r="CQ54" s="88"/>
      <c r="CR54" s="88"/>
      <c r="CS54" s="88"/>
      <c r="CT54" s="88"/>
      <c r="CU54" s="88"/>
      <c r="CV54" s="88"/>
      <c r="CW54" s="88"/>
      <c r="CX54" s="88"/>
      <c r="CY54" s="88"/>
      <c r="CZ54" s="88"/>
      <c r="DA54" s="88"/>
      <c r="DB54" s="88"/>
      <c r="DC54" s="88"/>
      <c r="DD54" s="88"/>
      <c r="DE54" s="88"/>
      <c r="DF54" s="88"/>
      <c r="DG54" s="88"/>
      <c r="DH54" s="88"/>
      <c r="DI54" s="88"/>
      <c r="DJ54" s="88"/>
      <c r="DK54" s="88"/>
      <c r="DL54" s="88"/>
      <c r="DM54" s="88"/>
      <c r="DN54" s="88"/>
      <c r="DO54" s="88"/>
      <c r="DP54" s="88"/>
      <c r="DQ54" s="88"/>
      <c r="DR54" s="88"/>
      <c r="DS54" s="88"/>
      <c r="DT54" s="88"/>
      <c r="DU54" s="88"/>
      <c r="DV54" s="88"/>
      <c r="DW54" s="88"/>
      <c r="DX54" s="88"/>
    </row>
    <row r="55" spans="1:128" ht="15.6" customHeight="1">
      <c r="A55" s="224"/>
      <c r="B55" s="171">
        <v>16</v>
      </c>
      <c r="C55" s="236"/>
      <c r="D55" s="180"/>
      <c r="E55" s="237" t="str" cm="1">
        <f t="array" ref="E55">IF(D55="","",VLOOKUP(D55,'10. Condition and Temporal'!$B$6:$D$103,3,FALSE))</f>
        <v/>
      </c>
      <c r="F55" s="776"/>
      <c r="G55" s="777"/>
      <c r="H55" s="238"/>
      <c r="I55" s="786"/>
      <c r="J55" s="787"/>
      <c r="K55" s="788"/>
      <c r="L55" s="778" t="str" cm="1">
        <f t="array" ref="L55">IF(C55="","",IFERROR(IF(I55="","",((I55/10000)*(V55*X55))*(AH55*AF55)*AD55),"This intervention is not permitted within the SSM ▲"))</f>
        <v/>
      </c>
      <c r="M55" s="779"/>
      <c r="N55" s="754"/>
      <c r="O55" s="236"/>
      <c r="P55" s="180"/>
      <c r="Q55" s="225"/>
      <c r="R55" s="720"/>
      <c r="S55" s="226"/>
      <c r="T55" s="730" t="str" cm="1">
        <f t="array" ref="T55">IF(C55="","",VLOOKUP(D55,'9. All Habitats + Multipliers'!$C$4:$K$102,5,FALSE))</f>
        <v/>
      </c>
      <c r="U55" s="731"/>
      <c r="V55" s="178" t="str" cm="1">
        <f t="array" ref="V55">IF(T55="","",VLOOKUP(T55,'11. Lists'!$B$47:$D$49,2,FALSE))</f>
        <v/>
      </c>
      <c r="W55" s="161" t="str" cm="1">
        <f t="array" ref="W55">IF(F55="","",F55)</f>
        <v/>
      </c>
      <c r="X55" s="178" t="str" cm="1">
        <f t="array" ref="X55">IF(W55="","",VLOOKUP(W55,'11. Lists'!$F$47:$G$51,2,FALSE))</f>
        <v/>
      </c>
      <c r="Y55" s="164"/>
      <c r="Z55" s="165"/>
      <c r="AA55" s="166"/>
      <c r="AB55" s="161" t="str" cm="1">
        <f t="array" ref="AB55">IF(H55="","",H55)</f>
        <v/>
      </c>
      <c r="AC55" s="162" t="str" cm="1">
        <f t="array" ref="AC55">IF(AB55="","",VLOOKUP(AB55,'11. Lists'!$F$36:$H$38,2,FALSE))</f>
        <v/>
      </c>
      <c r="AD55" s="178" t="str" cm="1">
        <f t="array" ref="AD55">IF(AB55="","",VLOOKUP(AB55,'11. Lists'!$F$36:$H$38,3,FALSE))</f>
        <v/>
      </c>
      <c r="AE55" s="161"/>
      <c r="AF55" s="178" t="str" cm="1">
        <f t="array" ref="AF55">IF(AE55="","",VLOOKUP(AE55,'11. Lists'!$I$47:$K$80,3,FALSE))</f>
        <v/>
      </c>
      <c r="AG55" s="161" t="str" cm="1">
        <f t="array" ref="AG55">IF(D55="","",VLOOKUP(D55,'9. All Habitats + Multipliers'!$C$4:$K$102,7,FALSE))</f>
        <v/>
      </c>
      <c r="AH55" s="178" t="str" cm="1">
        <f t="array" ref="AH55">IF(AG55="","",VLOOKUP(AG55,'11. Lists'!$J$35:$K$38,2,FALSE))</f>
        <v/>
      </c>
      <c r="AI55" s="225"/>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c r="DH55" s="88"/>
      <c r="DI55" s="88"/>
      <c r="DJ55" s="88"/>
      <c r="DK55" s="88"/>
      <c r="DL55" s="88"/>
      <c r="DM55" s="88"/>
      <c r="DN55" s="88"/>
      <c r="DO55" s="88"/>
      <c r="DP55" s="88"/>
      <c r="DQ55" s="88"/>
      <c r="DR55" s="88"/>
      <c r="DS55" s="88"/>
      <c r="DT55" s="88"/>
      <c r="DU55" s="88"/>
      <c r="DV55" s="88"/>
      <c r="DW55" s="88"/>
      <c r="DX55" s="88"/>
    </row>
    <row r="56" spans="1:128" ht="15.6" customHeight="1">
      <c r="A56" s="224"/>
      <c r="B56" s="171">
        <v>17</v>
      </c>
      <c r="C56" s="236"/>
      <c r="D56" s="180"/>
      <c r="E56" s="237" t="str" cm="1">
        <f t="array" ref="E56">IF(D56="","",VLOOKUP(D56,'10. Condition and Temporal'!$B$6:$D$103,3,FALSE))</f>
        <v/>
      </c>
      <c r="F56" s="776"/>
      <c r="G56" s="777"/>
      <c r="H56" s="238"/>
      <c r="I56" s="786"/>
      <c r="J56" s="787"/>
      <c r="K56" s="788"/>
      <c r="L56" s="778" t="str" cm="1">
        <f t="array" ref="L56">IF(C56="","",IFERROR(IF(I56="","",((I56/10000)*(V56*X56))*(AH56*AF56)*AD56),"This intervention is not permitted within the SSM ▲"))</f>
        <v/>
      </c>
      <c r="M56" s="779"/>
      <c r="N56" s="754"/>
      <c r="O56" s="236"/>
      <c r="P56" s="180"/>
      <c r="Q56" s="225"/>
      <c r="R56" s="720"/>
      <c r="S56" s="226"/>
      <c r="T56" s="730" t="str" cm="1">
        <f t="array" ref="T56">IF(C56="","",VLOOKUP(D56,'9. All Habitats + Multipliers'!$C$4:$K$102,5,FALSE))</f>
        <v/>
      </c>
      <c r="U56" s="731"/>
      <c r="V56" s="178" t="str" cm="1">
        <f t="array" ref="V56">IF(T56="","",VLOOKUP(T56,'11. Lists'!$B$47:$D$49,2,FALSE))</f>
        <v/>
      </c>
      <c r="W56" s="161" t="str" cm="1">
        <f t="array" ref="W56">IF(F56="","",F56)</f>
        <v/>
      </c>
      <c r="X56" s="178" t="str" cm="1">
        <f t="array" ref="X56">IF(W56="","",VLOOKUP(W56,'11. Lists'!$F$47:$G$51,2,FALSE))</f>
        <v/>
      </c>
      <c r="Y56" s="164"/>
      <c r="Z56" s="165"/>
      <c r="AA56" s="166"/>
      <c r="AB56" s="161" t="str" cm="1">
        <f t="array" ref="AB56">IF(H56="","",H56)</f>
        <v/>
      </c>
      <c r="AC56" s="162" t="str" cm="1">
        <f t="array" ref="AC56">IF(AB56="","",VLOOKUP(AB56,'11. Lists'!$F$36:$H$38,2,FALSE))</f>
        <v/>
      </c>
      <c r="AD56" s="178" t="str" cm="1">
        <f t="array" ref="AD56">IF(AB56="","",VLOOKUP(AB56,'11. Lists'!$F$36:$H$38,3,FALSE))</f>
        <v/>
      </c>
      <c r="AE56" s="161"/>
      <c r="AF56" s="178" t="str" cm="1">
        <f t="array" ref="AF56">IF(AE56="","",VLOOKUP(AE56,'11. Lists'!$I$47:$K$80,3,FALSE))</f>
        <v/>
      </c>
      <c r="AG56" s="161" t="str" cm="1">
        <f t="array" ref="AG56">IF(D56="","",VLOOKUP(D56,'9. All Habitats + Multipliers'!$C$4:$K$102,7,FALSE))</f>
        <v/>
      </c>
      <c r="AH56" s="178" t="str" cm="1">
        <f t="array" ref="AH56">IF(AG56="","",VLOOKUP(AG56,'11. Lists'!$J$35:$K$38,2,FALSE))</f>
        <v/>
      </c>
      <c r="AI56" s="225"/>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88"/>
      <c r="BY56" s="88"/>
      <c r="BZ56" s="88"/>
      <c r="CA56" s="88"/>
      <c r="CB56" s="88"/>
      <c r="CC56" s="88"/>
      <c r="CD56" s="88"/>
      <c r="CE56" s="88"/>
      <c r="CF56" s="88"/>
      <c r="CG56" s="88"/>
      <c r="CH56" s="88"/>
      <c r="CI56" s="88"/>
      <c r="CJ56" s="88"/>
      <c r="CK56" s="88"/>
      <c r="CL56" s="88"/>
      <c r="CM56" s="88"/>
      <c r="CN56" s="88"/>
      <c r="CO56" s="88"/>
      <c r="CP56" s="88"/>
      <c r="CQ56" s="88"/>
      <c r="CR56" s="88"/>
      <c r="CS56" s="88"/>
      <c r="CT56" s="88"/>
      <c r="CU56" s="88"/>
      <c r="CV56" s="88"/>
      <c r="CW56" s="88"/>
      <c r="CX56" s="88"/>
      <c r="CY56" s="88"/>
      <c r="CZ56" s="88"/>
      <c r="DA56" s="88"/>
      <c r="DB56" s="88"/>
      <c r="DC56" s="88"/>
      <c r="DD56" s="88"/>
      <c r="DE56" s="88"/>
      <c r="DF56" s="88"/>
      <c r="DG56" s="88"/>
      <c r="DH56" s="88"/>
      <c r="DI56" s="88"/>
      <c r="DJ56" s="88"/>
      <c r="DK56" s="88"/>
      <c r="DL56" s="88"/>
      <c r="DM56" s="88"/>
      <c r="DN56" s="88"/>
      <c r="DO56" s="88"/>
      <c r="DP56" s="88"/>
      <c r="DQ56" s="88"/>
      <c r="DR56" s="88"/>
      <c r="DS56" s="88"/>
      <c r="DT56" s="88"/>
      <c r="DU56" s="88"/>
      <c r="DV56" s="88"/>
      <c r="DW56" s="88"/>
      <c r="DX56" s="88"/>
    </row>
    <row r="57" spans="1:128" ht="15.6" customHeight="1">
      <c r="A57" s="224"/>
      <c r="B57" s="171">
        <v>18</v>
      </c>
      <c r="C57" s="236"/>
      <c r="D57" s="180"/>
      <c r="E57" s="237" t="str" cm="1">
        <f t="array" ref="E57">IF(D57="","",VLOOKUP(D57,'10. Condition and Temporal'!$B$6:$D$103,3,FALSE))</f>
        <v/>
      </c>
      <c r="F57" s="776"/>
      <c r="G57" s="777"/>
      <c r="H57" s="238"/>
      <c r="I57" s="786"/>
      <c r="J57" s="787"/>
      <c r="K57" s="788"/>
      <c r="L57" s="778" t="str" cm="1">
        <f t="array" ref="L57">IF(C57="","",IFERROR(IF(I57="","",((I57/10000)*(V57*X57))*(AH57*AF57)*AD57),"This intervention is not permitted within the SSM ▲"))</f>
        <v/>
      </c>
      <c r="M57" s="779"/>
      <c r="N57" s="754"/>
      <c r="O57" s="236"/>
      <c r="P57" s="180"/>
      <c r="Q57" s="225"/>
      <c r="R57" s="720"/>
      <c r="S57" s="226"/>
      <c r="T57" s="730" t="str" cm="1">
        <f t="array" ref="T57">IF(C57="","",VLOOKUP(D57,'9. All Habitats + Multipliers'!$C$4:$K$102,5,FALSE))</f>
        <v/>
      </c>
      <c r="U57" s="731"/>
      <c r="V57" s="178" t="str" cm="1">
        <f t="array" ref="V57">IF(T57="","",VLOOKUP(T57,'11. Lists'!$B$47:$D$49,2,FALSE))</f>
        <v/>
      </c>
      <c r="W57" s="161" t="str" cm="1">
        <f t="array" ref="W57">IF(F57="","",F57)</f>
        <v/>
      </c>
      <c r="X57" s="178" t="str" cm="1">
        <f t="array" ref="X57">IF(W57="","",VLOOKUP(W57,'11. Lists'!$F$47:$G$51,2,FALSE))</f>
        <v/>
      </c>
      <c r="Y57" s="164"/>
      <c r="Z57" s="165"/>
      <c r="AA57" s="166"/>
      <c r="AB57" s="161" t="str" cm="1">
        <f t="array" ref="AB57">IF(H57="","",H57)</f>
        <v/>
      </c>
      <c r="AC57" s="162" t="str" cm="1">
        <f t="array" ref="AC57">IF(AB57="","",VLOOKUP(AB57,'11. Lists'!$F$36:$H$38,2,FALSE))</f>
        <v/>
      </c>
      <c r="AD57" s="178" t="str" cm="1">
        <f t="array" ref="AD57">IF(AB57="","",VLOOKUP(AB57,'11. Lists'!$F$36:$H$38,3,FALSE))</f>
        <v/>
      </c>
      <c r="AE57" s="161"/>
      <c r="AF57" s="178" t="str" cm="1">
        <f t="array" ref="AF57">IF(AE57="","",VLOOKUP(AE57,'11. Lists'!$I$47:$K$80,3,FALSE))</f>
        <v/>
      </c>
      <c r="AG57" s="161" t="str" cm="1">
        <f t="array" ref="AG57">IF(D57="","",VLOOKUP(D57,'9. All Habitats + Multipliers'!$C$4:$K$102,7,FALSE))</f>
        <v/>
      </c>
      <c r="AH57" s="178" t="str" cm="1">
        <f t="array" ref="AH57">IF(AG57="","",VLOOKUP(AG57,'11. Lists'!$J$35:$K$38,2,FALSE))</f>
        <v/>
      </c>
      <c r="AI57" s="225"/>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88"/>
      <c r="BY57" s="88"/>
      <c r="BZ57" s="88"/>
      <c r="CA57" s="88"/>
      <c r="CB57" s="88"/>
      <c r="CC57" s="88"/>
      <c r="CD57" s="88"/>
      <c r="CE57" s="88"/>
      <c r="CF57" s="88"/>
      <c r="CG57" s="88"/>
      <c r="CH57" s="88"/>
      <c r="CI57" s="88"/>
      <c r="CJ57" s="88"/>
      <c r="CK57" s="88"/>
      <c r="CL57" s="88"/>
      <c r="CM57" s="88"/>
      <c r="CN57" s="88"/>
      <c r="CO57" s="88"/>
      <c r="CP57" s="88"/>
      <c r="CQ57" s="88"/>
      <c r="CR57" s="88"/>
      <c r="CS57" s="88"/>
      <c r="CT57" s="88"/>
      <c r="CU57" s="88"/>
      <c r="CV57" s="88"/>
      <c r="CW57" s="88"/>
      <c r="CX57" s="88"/>
      <c r="CY57" s="88"/>
      <c r="CZ57" s="88"/>
      <c r="DA57" s="88"/>
      <c r="DB57" s="88"/>
      <c r="DC57" s="88"/>
      <c r="DD57" s="88"/>
      <c r="DE57" s="88"/>
      <c r="DF57" s="88"/>
      <c r="DG57" s="88"/>
      <c r="DH57" s="88"/>
      <c r="DI57" s="88"/>
      <c r="DJ57" s="88"/>
      <c r="DK57" s="88"/>
      <c r="DL57" s="88"/>
      <c r="DM57" s="88"/>
      <c r="DN57" s="88"/>
      <c r="DO57" s="88"/>
      <c r="DP57" s="88"/>
      <c r="DQ57" s="88"/>
      <c r="DR57" s="88"/>
      <c r="DS57" s="88"/>
      <c r="DT57" s="88"/>
      <c r="DU57" s="88"/>
      <c r="DV57" s="88"/>
      <c r="DW57" s="88"/>
      <c r="DX57" s="88"/>
    </row>
    <row r="58" spans="1:128" ht="15.6" customHeight="1">
      <c r="A58" s="224"/>
      <c r="B58" s="171">
        <v>19</v>
      </c>
      <c r="C58" s="236"/>
      <c r="D58" s="180"/>
      <c r="E58" s="237" t="str" cm="1">
        <f t="array" ref="E58">IF(D58="","",VLOOKUP(D58,'10. Condition and Temporal'!$B$6:$D$103,3,FALSE))</f>
        <v/>
      </c>
      <c r="F58" s="776"/>
      <c r="G58" s="777"/>
      <c r="H58" s="238"/>
      <c r="I58" s="786"/>
      <c r="J58" s="787"/>
      <c r="K58" s="788"/>
      <c r="L58" s="778" t="str" cm="1">
        <f t="array" ref="L58">IF(C58="","",IFERROR(IF(I58="","",((I58/10000)*(V58*X58))*(AH58*AF58)*AD58),"This intervention is not permitted within the SSM ▲"))</f>
        <v/>
      </c>
      <c r="M58" s="779"/>
      <c r="N58" s="754"/>
      <c r="O58" s="236"/>
      <c r="P58" s="180"/>
      <c r="Q58" s="225"/>
      <c r="R58" s="720"/>
      <c r="S58" s="226"/>
      <c r="T58" s="730" t="str" cm="1">
        <f t="array" ref="T58">IF(C58="","",VLOOKUP(D58,'9. All Habitats + Multipliers'!$C$4:$K$102,5,FALSE))</f>
        <v/>
      </c>
      <c r="U58" s="731"/>
      <c r="V58" s="178" t="str" cm="1">
        <f t="array" ref="V58">IF(T58="","",VLOOKUP(T58,'11. Lists'!$B$47:$D$49,2,FALSE))</f>
        <v/>
      </c>
      <c r="W58" s="161" t="str" cm="1">
        <f t="array" ref="W58">IF(F58="","",F58)</f>
        <v/>
      </c>
      <c r="X58" s="178" t="str" cm="1">
        <f t="array" ref="X58">IF(W58="","",VLOOKUP(W58,'11. Lists'!$F$47:$G$51,2,FALSE))</f>
        <v/>
      </c>
      <c r="Y58" s="164"/>
      <c r="Z58" s="165"/>
      <c r="AA58" s="166"/>
      <c r="AB58" s="161" t="str" cm="1">
        <f t="array" ref="AB58">IF(H58="","",H58)</f>
        <v/>
      </c>
      <c r="AC58" s="162" t="str" cm="1">
        <f t="array" ref="AC58">IF(AB58="","",VLOOKUP(AB58,'11. Lists'!$F$36:$H$38,2,FALSE))</f>
        <v/>
      </c>
      <c r="AD58" s="178" t="str" cm="1">
        <f t="array" ref="AD58">IF(AB58="","",VLOOKUP(AB58,'11. Lists'!$F$36:$H$38,3,FALSE))</f>
        <v/>
      </c>
      <c r="AE58" s="161"/>
      <c r="AF58" s="178" t="str" cm="1">
        <f t="array" ref="AF58">IF(AE58="","",VLOOKUP(AE58,'11. Lists'!$I$47:$K$80,3,FALSE))</f>
        <v/>
      </c>
      <c r="AG58" s="161" t="str" cm="1">
        <f t="array" ref="AG58">IF(D58="","",VLOOKUP(D58,'9. All Habitats + Multipliers'!$C$4:$K$102,7,FALSE))</f>
        <v/>
      </c>
      <c r="AH58" s="178" t="str" cm="1">
        <f t="array" ref="AH58">IF(AG58="","",VLOOKUP(AG58,'11. Lists'!$J$35:$K$38,2,FALSE))</f>
        <v/>
      </c>
      <c r="AI58" s="225"/>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88"/>
      <c r="BY58" s="88"/>
      <c r="BZ58" s="88"/>
      <c r="CA58" s="88"/>
      <c r="CB58" s="88"/>
      <c r="CC58" s="88"/>
      <c r="CD58" s="88"/>
      <c r="CE58" s="88"/>
      <c r="CF58" s="88"/>
      <c r="CG58" s="88"/>
      <c r="CH58" s="88"/>
      <c r="CI58" s="88"/>
      <c r="CJ58" s="88"/>
      <c r="CK58" s="88"/>
      <c r="CL58" s="88"/>
      <c r="CM58" s="88"/>
      <c r="CN58" s="88"/>
      <c r="CO58" s="88"/>
      <c r="CP58" s="88"/>
      <c r="CQ58" s="88"/>
      <c r="CR58" s="88"/>
      <c r="CS58" s="88"/>
      <c r="CT58" s="88"/>
      <c r="CU58" s="88"/>
      <c r="CV58" s="88"/>
      <c r="CW58" s="88"/>
      <c r="CX58" s="88"/>
      <c r="CY58" s="88"/>
      <c r="CZ58" s="88"/>
      <c r="DA58" s="88"/>
      <c r="DB58" s="88"/>
      <c r="DC58" s="88"/>
      <c r="DD58" s="88"/>
      <c r="DE58" s="88"/>
      <c r="DF58" s="88"/>
      <c r="DG58" s="88"/>
      <c r="DH58" s="88"/>
      <c r="DI58" s="88"/>
      <c r="DJ58" s="88"/>
      <c r="DK58" s="88"/>
      <c r="DL58" s="88"/>
      <c r="DM58" s="88"/>
      <c r="DN58" s="88"/>
      <c r="DO58" s="88"/>
      <c r="DP58" s="88"/>
      <c r="DQ58" s="88"/>
      <c r="DR58" s="88"/>
      <c r="DS58" s="88"/>
      <c r="DT58" s="88"/>
      <c r="DU58" s="88"/>
      <c r="DV58" s="88"/>
      <c r="DW58" s="88"/>
      <c r="DX58" s="88"/>
    </row>
    <row r="59" spans="1:128" ht="15.9" customHeight="1">
      <c r="A59" s="224"/>
      <c r="B59" s="240">
        <v>20</v>
      </c>
      <c r="C59" s="193"/>
      <c r="D59" s="194"/>
      <c r="E59" s="241" t="str" cm="1">
        <f t="array" ref="E59">IF(D59="","",VLOOKUP(D59,'10. Condition and Temporal'!$B$6:$D$103,3,FALSE))</f>
        <v/>
      </c>
      <c r="F59" s="774"/>
      <c r="G59" s="775"/>
      <c r="H59" s="242"/>
      <c r="I59" s="835"/>
      <c r="J59" s="836"/>
      <c r="K59" s="837"/>
      <c r="L59" s="838" t="str" cm="1">
        <f t="array" ref="L59">IF(C59="","",IFERROR(IF(I59="","",((I59/10000)*(V59*X59))*(AH59*AF59)*AD59),"This intervention is not permitted within the SSM ▲"))</f>
        <v/>
      </c>
      <c r="M59" s="839"/>
      <c r="N59" s="764"/>
      <c r="O59" s="193"/>
      <c r="P59" s="194"/>
      <c r="Q59" s="225"/>
      <c r="R59" s="720"/>
      <c r="S59" s="226"/>
      <c r="T59" s="730" t="str" cm="1">
        <f t="array" ref="T59">IF(C59="","",VLOOKUP(D59,'9. All Habitats + Multipliers'!$C$4:$K$102,5,FALSE))</f>
        <v/>
      </c>
      <c r="U59" s="731"/>
      <c r="V59" s="178" t="str" cm="1">
        <f t="array" ref="V59">IF(T59="","",VLOOKUP(T59,'11. Lists'!$B$47:$D$49,2,FALSE))</f>
        <v/>
      </c>
      <c r="W59" s="161" t="str" cm="1">
        <f t="array" ref="W59">IF(F59="","",F59)</f>
        <v/>
      </c>
      <c r="X59" s="178" t="str" cm="1">
        <f t="array" ref="X59">IF(W59="","",VLOOKUP(W59,'11. Lists'!$F$47:$G$51,2,FALSE))</f>
        <v/>
      </c>
      <c r="Y59" s="164"/>
      <c r="Z59" s="165"/>
      <c r="AA59" s="166"/>
      <c r="AB59" s="161" t="str" cm="1">
        <f t="array" ref="AB59">IF(H59="","",H59)</f>
        <v/>
      </c>
      <c r="AC59" s="162" t="str" cm="1">
        <f t="array" ref="AC59">IF(AB59="","",VLOOKUP(AB59,'11. Lists'!$F$36:$H$38,2,FALSE))</f>
        <v/>
      </c>
      <c r="AD59" s="178" t="str" cm="1">
        <f t="array" ref="AD59">IF(AB59="","",VLOOKUP(AB59,'11. Lists'!$F$36:$H$38,3,FALSE))</f>
        <v/>
      </c>
      <c r="AE59" s="161"/>
      <c r="AF59" s="178" t="str" cm="1">
        <f t="array" ref="AF59">IF(AE59="","",VLOOKUP(AE59,'11. Lists'!$I$47:$K$80,3,FALSE))</f>
        <v/>
      </c>
      <c r="AG59" s="161" t="str" cm="1">
        <f t="array" ref="AG59">IF(D59="","",VLOOKUP(D59,'9. All Habitats + Multipliers'!$C$4:$K$102,7,FALSE))</f>
        <v/>
      </c>
      <c r="AH59" s="178" t="str" cm="1">
        <f t="array" ref="AH59">IF(AG59="","",VLOOKUP(AG59,'11. Lists'!$J$35:$K$38,2,FALSE))</f>
        <v/>
      </c>
      <c r="AI59" s="225"/>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88"/>
      <c r="BY59" s="88"/>
      <c r="BZ59" s="88"/>
      <c r="CA59" s="88"/>
      <c r="CB59" s="88"/>
      <c r="CC59" s="88"/>
      <c r="CD59" s="88"/>
      <c r="CE59" s="88"/>
      <c r="CF59" s="88"/>
      <c r="CG59" s="88"/>
      <c r="CH59" s="88"/>
      <c r="CI59" s="88"/>
      <c r="CJ59" s="88"/>
      <c r="CK59" s="88"/>
      <c r="CL59" s="88"/>
      <c r="CM59" s="88"/>
      <c r="CN59" s="88"/>
      <c r="CO59" s="88"/>
      <c r="CP59" s="88"/>
      <c r="CQ59" s="88"/>
      <c r="CR59" s="88"/>
      <c r="CS59" s="88"/>
      <c r="CT59" s="88"/>
      <c r="CU59" s="88"/>
      <c r="CV59" s="88"/>
      <c r="CW59" s="88"/>
      <c r="CX59" s="88"/>
      <c r="CY59" s="88"/>
      <c r="CZ59" s="88"/>
      <c r="DA59" s="88"/>
      <c r="DB59" s="88"/>
      <c r="DC59" s="88"/>
      <c r="DD59" s="88"/>
      <c r="DE59" s="88"/>
      <c r="DF59" s="88"/>
      <c r="DG59" s="88"/>
      <c r="DH59" s="88"/>
      <c r="DI59" s="88"/>
      <c r="DJ59" s="88"/>
      <c r="DK59" s="88"/>
      <c r="DL59" s="88"/>
      <c r="DM59" s="88"/>
      <c r="DN59" s="88"/>
      <c r="DO59" s="88"/>
      <c r="DP59" s="88"/>
      <c r="DQ59" s="88"/>
      <c r="DR59" s="88"/>
      <c r="DS59" s="88"/>
      <c r="DT59" s="88"/>
      <c r="DU59" s="88"/>
      <c r="DV59" s="88"/>
      <c r="DW59" s="88"/>
      <c r="DX59" s="88"/>
    </row>
    <row r="60" spans="1:128" ht="29.4" customHeight="1">
      <c r="A60" s="224"/>
      <c r="B60" s="244" t="s">
        <v>131</v>
      </c>
      <c r="C60" s="186" t="s">
        <v>132</v>
      </c>
      <c r="D60" s="245" t="s">
        <v>133</v>
      </c>
      <c r="E60" s="246" t="s">
        <v>156</v>
      </c>
      <c r="F60" s="819" t="s">
        <v>156</v>
      </c>
      <c r="G60" s="820"/>
      <c r="H60" s="247" t="s">
        <v>129</v>
      </c>
      <c r="I60" s="823" cm="1">
        <f t="array" ref="I60">O99</f>
        <v>1333.8720000000001</v>
      </c>
      <c r="J60" s="824"/>
      <c r="K60" s="825"/>
      <c r="L60" s="780" cm="1">
        <f t="array" ref="L60">IF(D60="","",((I60/10000)*(V60*X60))*(AH60*AF60)*AD60)</f>
        <v>0.40779472477706497</v>
      </c>
      <c r="M60" s="781"/>
      <c r="N60" s="782"/>
      <c r="O60" s="248"/>
      <c r="P60" s="249"/>
      <c r="Q60" s="225"/>
      <c r="R60" s="720"/>
      <c r="S60" s="226"/>
      <c r="T60" s="732" t="str" cm="1">
        <f t="array" ref="T60">IF(C60="","",VLOOKUP(D60,'9. All Habitats + Multipliers'!$C$4:$K$102,5,FALSE))</f>
        <v>Medium</v>
      </c>
      <c r="U60" s="733"/>
      <c r="V60" s="197" cm="1">
        <f t="array" ref="V60">IF(T60="","",VLOOKUP(T60,'11. Lists'!$B$47:$D$49,2,FALSE))</f>
        <v>4</v>
      </c>
      <c r="W60" s="195" t="str" cm="1">
        <f t="array" ref="W60">IF(F60="","",F60)</f>
        <v>Moderate</v>
      </c>
      <c r="X60" s="197" cm="1">
        <f t="array" ref="X60">IF(W60="","",VLOOKUP(W60,'11. Lists'!$F$47:$G$51,2,FALSE))</f>
        <v>2</v>
      </c>
      <c r="Y60" s="164"/>
      <c r="Z60" s="165"/>
      <c r="AA60" s="166"/>
      <c r="AB60" s="195" t="str" cm="1">
        <f t="array" ref="AB60">IF(H60="","",H60)</f>
        <v>Area/compensation not in local strategy/ no local strategy</v>
      </c>
      <c r="AC60" s="196" t="str" cm="1">
        <f t="array" ref="AC60">IF(AB60="","",VLOOKUP(AB60,'11. Lists'!$F$36:$H$38,2,FALSE))</f>
        <v>Low Strategic Significance</v>
      </c>
      <c r="AD60" s="197" cm="1">
        <f t="array" ref="AD60">IF(AB60="","",VLOOKUP(AB60,'11. Lists'!$F$36:$H$38,3,FALSE))</f>
        <v>1</v>
      </c>
      <c r="AE60" s="250">
        <v>27</v>
      </c>
      <c r="AF60" s="251" cm="1">
        <f t="array" ref="AF60">IF(AE60="","",VLOOKUP(AE60,'11. Lists'!$I$47:$K$80,3,FALSE))</f>
        <v>0.38215316459999998</v>
      </c>
      <c r="AG60" s="195" t="str" cm="1">
        <f t="array" ref="AG60">IF(D60="","",VLOOKUP(D60,'9. All Habitats + Multipliers'!$C$4:$K$102,7,FALSE))</f>
        <v>Low</v>
      </c>
      <c r="AH60" s="197" cm="1">
        <f t="array" ref="AH60">IF(AG60="","",VLOOKUP(AG60,'11. Lists'!$J$35:$K$38,2,FALSE))</f>
        <v>1</v>
      </c>
      <c r="AI60" s="225"/>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8"/>
      <c r="BX60" s="88"/>
      <c r="BY60" s="88"/>
      <c r="BZ60" s="88"/>
      <c r="CA60" s="88"/>
      <c r="CB60" s="88"/>
      <c r="CC60" s="88"/>
      <c r="CD60" s="88"/>
      <c r="CE60" s="88"/>
      <c r="CF60" s="88"/>
      <c r="CG60" s="88"/>
      <c r="CH60" s="88"/>
      <c r="CI60" s="88"/>
      <c r="CJ60" s="88"/>
      <c r="CK60" s="88"/>
      <c r="CL60" s="88"/>
      <c r="CM60" s="88"/>
      <c r="CN60" s="88"/>
      <c r="CO60" s="88"/>
      <c r="CP60" s="88"/>
      <c r="CQ60" s="88"/>
      <c r="CR60" s="88"/>
      <c r="CS60" s="88"/>
      <c r="CT60" s="88"/>
      <c r="CU60" s="88"/>
      <c r="CV60" s="88"/>
      <c r="CW60" s="88"/>
      <c r="CX60" s="88"/>
      <c r="CY60" s="88"/>
      <c r="CZ60" s="88"/>
      <c r="DA60" s="88"/>
      <c r="DB60" s="88"/>
      <c r="DC60" s="88"/>
      <c r="DD60" s="88"/>
      <c r="DE60" s="88"/>
      <c r="DF60" s="88"/>
      <c r="DG60" s="88"/>
      <c r="DH60" s="88"/>
      <c r="DI60" s="88"/>
      <c r="DJ60" s="88"/>
      <c r="DK60" s="88"/>
      <c r="DL60" s="88"/>
      <c r="DM60" s="88"/>
      <c r="DN60" s="88"/>
      <c r="DO60" s="88"/>
      <c r="DP60" s="88"/>
      <c r="DQ60" s="88"/>
      <c r="DR60" s="88"/>
      <c r="DS60" s="88"/>
      <c r="DT60" s="88"/>
      <c r="DU60" s="88"/>
      <c r="DV60" s="88"/>
      <c r="DW60" s="88"/>
      <c r="DX60" s="88"/>
    </row>
    <row r="61" spans="1:128" ht="15" customHeight="1">
      <c r="A61" s="202"/>
      <c r="B61" s="203"/>
      <c r="C61" s="203"/>
      <c r="D61" s="203"/>
      <c r="E61" s="203"/>
      <c r="F61" s="203"/>
      <c r="G61" s="252"/>
      <c r="H61" s="253" t="s">
        <v>135</v>
      </c>
      <c r="I61" s="900" cm="1">
        <f t="array" ref="I61">SUMIFS(I40:I59,D40:D59,"&lt;&gt;"&amp;'11. Lists'!Q10,D40:D59,"&lt;&gt;"&amp;'11. Lists'!Q11,D40:D59,"&lt;&gt;"&amp;'11. Lists'!I4,D40:D59,"&lt;&gt;"&amp;'11. Lists'!I2,D40:D59,"&lt;&gt;"&amp;'11. Lists'!I3)</f>
        <v>100</v>
      </c>
      <c r="J61" s="901"/>
      <c r="K61" s="902"/>
      <c r="L61" s="765" cm="1">
        <f t="array" ref="L61">SUM(L40:N60)</f>
        <v>0.44617033310906495</v>
      </c>
      <c r="M61" s="903"/>
      <c r="N61" s="762"/>
      <c r="O61" s="210"/>
      <c r="P61" s="203"/>
      <c r="Q61" s="88"/>
      <c r="R61" s="720"/>
      <c r="S61" s="88"/>
      <c r="T61" s="203"/>
      <c r="U61" s="203"/>
      <c r="V61" s="203"/>
      <c r="W61" s="203"/>
      <c r="X61" s="203"/>
      <c r="Y61" s="88"/>
      <c r="Z61" s="88"/>
      <c r="AA61" s="88"/>
      <c r="AB61" s="203"/>
      <c r="AC61" s="203"/>
      <c r="AD61" s="203"/>
      <c r="AE61" s="203"/>
      <c r="AF61" s="203"/>
      <c r="AG61" s="203"/>
      <c r="AH61" s="203"/>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88"/>
      <c r="BZ61" s="88"/>
      <c r="CA61" s="88"/>
      <c r="CB61" s="88"/>
      <c r="CC61" s="88"/>
      <c r="CD61" s="88"/>
      <c r="CE61" s="88"/>
      <c r="CF61" s="88"/>
      <c r="CG61" s="88"/>
      <c r="CH61" s="88"/>
      <c r="CI61" s="88"/>
      <c r="CJ61" s="88"/>
      <c r="CK61" s="88"/>
      <c r="CL61" s="88"/>
      <c r="CM61" s="88"/>
      <c r="CN61" s="88"/>
      <c r="CO61" s="88"/>
      <c r="CP61" s="88"/>
      <c r="CQ61" s="88"/>
      <c r="CR61" s="88"/>
      <c r="CS61" s="88"/>
      <c r="CT61" s="88"/>
      <c r="CU61" s="88"/>
      <c r="CV61" s="88"/>
      <c r="CW61" s="88"/>
      <c r="CX61" s="88"/>
      <c r="CY61" s="88"/>
      <c r="CZ61" s="88"/>
      <c r="DA61" s="88"/>
      <c r="DB61" s="88"/>
      <c r="DC61" s="88"/>
      <c r="DD61" s="88"/>
      <c r="DE61" s="88"/>
      <c r="DF61" s="88"/>
      <c r="DG61" s="88"/>
      <c r="DH61" s="88"/>
      <c r="DI61" s="88"/>
      <c r="DJ61" s="88"/>
      <c r="DK61" s="88"/>
      <c r="DL61" s="88"/>
      <c r="DM61" s="88"/>
      <c r="DN61" s="88"/>
      <c r="DO61" s="88"/>
      <c r="DP61" s="88"/>
      <c r="DQ61" s="88"/>
      <c r="DR61" s="88"/>
      <c r="DS61" s="88"/>
      <c r="DT61" s="88"/>
      <c r="DU61" s="88"/>
      <c r="DV61" s="88"/>
      <c r="DW61" s="88"/>
      <c r="DX61" s="88"/>
    </row>
    <row r="62" spans="1:128" ht="15" customHeight="1">
      <c r="A62" s="202"/>
      <c r="B62" s="88"/>
      <c r="C62" s="88"/>
      <c r="D62" s="88"/>
      <c r="E62" s="88"/>
      <c r="F62" s="88"/>
      <c r="G62" s="226"/>
      <c r="H62" s="254" t="s">
        <v>157</v>
      </c>
      <c r="I62" s="783" t="str" cm="1">
        <f t="array" ref="I62">IF(AND(M32=0,I61=0),"Areas Acceptable ✓",IF(OR(I61-M32&lt;=-0.001,(I61-M32&gt;=0.001)),("Error - Area of habitat creation must match area lost ▲"),("Areas Acceptable ✓")))</f>
        <v>Areas Acceptable ✓</v>
      </c>
      <c r="J62" s="784"/>
      <c r="K62" s="784"/>
      <c r="L62" s="784"/>
      <c r="M62" s="784"/>
      <c r="N62" s="785"/>
      <c r="O62" s="216" cm="1">
        <f t="array" ref="O62">IFERROR(FIND("Error",I62),0)</f>
        <v>0</v>
      </c>
      <c r="P62" s="88"/>
      <c r="Q62" s="88"/>
      <c r="R62" s="720"/>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c r="AW62" s="88"/>
      <c r="AX62" s="88"/>
      <c r="AY62" s="88"/>
      <c r="AZ62" s="88"/>
      <c r="BA62" s="255"/>
      <c r="BB62" s="88"/>
      <c r="BC62" s="88"/>
      <c r="BD62" s="88"/>
      <c r="BE62" s="88"/>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c r="CG62" s="88"/>
      <c r="CH62" s="88"/>
      <c r="CI62" s="88"/>
      <c r="CJ62" s="88"/>
      <c r="CK62" s="88"/>
      <c r="CL62" s="88"/>
      <c r="CM62" s="88"/>
      <c r="CN62" s="88"/>
      <c r="CO62" s="88"/>
      <c r="CP62" s="88"/>
      <c r="CQ62" s="88"/>
      <c r="CR62" s="88"/>
      <c r="CS62" s="88"/>
      <c r="CT62" s="88"/>
      <c r="CU62" s="88"/>
      <c r="CV62" s="88"/>
      <c r="CW62" s="88"/>
      <c r="CX62" s="88"/>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row>
    <row r="63" spans="1:128" ht="14.1" customHeight="1">
      <c r="A63" s="202"/>
      <c r="B63" s="88"/>
      <c r="C63" s="88"/>
      <c r="D63" s="88"/>
      <c r="E63" s="88"/>
      <c r="F63" s="88"/>
      <c r="G63" s="88"/>
      <c r="H63" s="203"/>
      <c r="I63" s="256" cm="1">
        <f t="array" ref="I63">SUM($I$40:$K$60)</f>
        <v>1433.8720000000001</v>
      </c>
      <c r="J63" s="203"/>
      <c r="K63" s="203"/>
      <c r="L63" s="203"/>
      <c r="M63" s="203"/>
      <c r="N63" s="203"/>
      <c r="O63" s="88"/>
      <c r="P63" s="88"/>
      <c r="Q63" s="88"/>
      <c r="R63" s="720"/>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c r="AS63" s="88"/>
      <c r="AT63" s="88"/>
      <c r="AU63" s="88"/>
      <c r="AV63" s="88"/>
      <c r="AW63" s="88"/>
      <c r="AX63" s="88"/>
      <c r="AY63" s="88"/>
      <c r="AZ63" s="257"/>
      <c r="BA63" s="258" t="s">
        <v>158</v>
      </c>
      <c r="BB63" s="259"/>
      <c r="BC63" s="88"/>
      <c r="BD63" s="88"/>
      <c r="BE63" s="88"/>
      <c r="BF63" s="88"/>
      <c r="BG63" s="88"/>
      <c r="BH63" s="88"/>
      <c r="BI63" s="88"/>
      <c r="BJ63" s="88"/>
      <c r="BK63" s="88"/>
      <c r="BL63" s="88"/>
      <c r="BM63" s="88"/>
      <c r="BN63" s="88"/>
      <c r="BO63" s="88"/>
      <c r="BP63" s="88"/>
      <c r="BQ63" s="88"/>
      <c r="BR63" s="88"/>
      <c r="BS63" s="88"/>
      <c r="BT63" s="88"/>
      <c r="BU63" s="88"/>
      <c r="BV63" s="88"/>
      <c r="BW63" s="88"/>
      <c r="BX63" s="88"/>
      <c r="BY63" s="88"/>
      <c r="BZ63" s="88"/>
      <c r="CA63" s="88"/>
      <c r="CB63" s="88"/>
      <c r="CC63" s="88"/>
      <c r="CD63" s="88"/>
      <c r="CE63" s="88"/>
      <c r="CF63" s="88"/>
      <c r="CG63" s="88"/>
      <c r="CH63" s="88"/>
      <c r="CI63" s="88"/>
      <c r="CJ63" s="88"/>
      <c r="CK63" s="88"/>
      <c r="CL63" s="88"/>
      <c r="CM63" s="88"/>
      <c r="CN63" s="88"/>
      <c r="CO63" s="88"/>
      <c r="CP63" s="88"/>
      <c r="CQ63" s="88"/>
      <c r="CR63" s="88"/>
      <c r="CS63" s="88"/>
      <c r="CT63" s="88"/>
      <c r="CU63" s="88"/>
      <c r="CV63" s="88"/>
      <c r="CW63" s="88"/>
      <c r="CX63" s="88"/>
      <c r="CY63" s="88"/>
      <c r="CZ63" s="88"/>
      <c r="DA63" s="88"/>
      <c r="DB63" s="88"/>
      <c r="DC63" s="88"/>
      <c r="DD63" s="88"/>
      <c r="DE63" s="88"/>
      <c r="DF63" s="88"/>
      <c r="DG63" s="88"/>
      <c r="DH63" s="88"/>
      <c r="DI63" s="88"/>
      <c r="DJ63" s="88"/>
      <c r="DK63" s="88"/>
      <c r="DL63" s="88"/>
      <c r="DM63" s="88"/>
      <c r="DN63" s="88"/>
      <c r="DO63" s="88"/>
      <c r="DP63" s="88"/>
      <c r="DQ63" s="88"/>
      <c r="DR63" s="88"/>
      <c r="DS63" s="88"/>
      <c r="DT63" s="88"/>
      <c r="DU63" s="88"/>
      <c r="DV63" s="88"/>
      <c r="DW63" s="88"/>
      <c r="DX63" s="88"/>
    </row>
    <row r="64" spans="1:128" ht="21" customHeight="1">
      <c r="A64" s="202"/>
      <c r="B64" s="219" t="s">
        <v>159</v>
      </c>
      <c r="C64" s="88"/>
      <c r="D64" s="220"/>
      <c r="E64" s="88"/>
      <c r="F64" s="88"/>
      <c r="G64" s="88"/>
      <c r="H64" s="260"/>
      <c r="I64" s="88"/>
      <c r="J64" s="88"/>
      <c r="K64" s="88"/>
      <c r="L64" s="88"/>
      <c r="M64" s="88"/>
      <c r="N64" s="88"/>
      <c r="O64" s="88"/>
      <c r="P64" s="88"/>
      <c r="Q64" s="88"/>
      <c r="R64" s="720"/>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257"/>
      <c r="BA64" s="258" t="s">
        <v>160</v>
      </c>
      <c r="BB64" s="259"/>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row>
    <row r="65" spans="1:128" ht="15" customHeight="1">
      <c r="A65" s="140"/>
      <c r="B65" s="223"/>
      <c r="C65" s="223"/>
      <c r="D65" s="223"/>
      <c r="E65" s="223"/>
      <c r="F65" s="223"/>
      <c r="G65" s="223"/>
      <c r="H65" s="223"/>
      <c r="I65" s="223"/>
      <c r="J65" s="223"/>
      <c r="K65" s="223"/>
      <c r="L65" s="223"/>
      <c r="M65" s="223"/>
      <c r="N65" s="223"/>
      <c r="O65" s="223"/>
      <c r="P65" s="223"/>
      <c r="Q65" s="88"/>
      <c r="R65" s="719" t="s">
        <v>91</v>
      </c>
      <c r="S65" s="88"/>
      <c r="T65" s="223"/>
      <c r="U65" s="223"/>
      <c r="V65" s="223"/>
      <c r="W65" s="223"/>
      <c r="X65" s="223"/>
      <c r="Y65" s="223"/>
      <c r="Z65" s="223"/>
      <c r="AA65" s="223"/>
      <c r="AB65" s="223"/>
      <c r="AC65" s="223"/>
      <c r="AD65" s="223"/>
      <c r="AE65" s="223"/>
      <c r="AF65" s="223"/>
      <c r="AG65" s="223"/>
      <c r="AH65" s="223"/>
      <c r="AI65" s="223"/>
      <c r="AJ65" s="223"/>
      <c r="AK65" s="223"/>
      <c r="AL65" s="223"/>
      <c r="AM65" s="223"/>
      <c r="AN65" s="223"/>
      <c r="AO65" s="223"/>
      <c r="AP65" s="223"/>
      <c r="AQ65" s="223"/>
      <c r="AR65" s="223"/>
      <c r="AS65" s="223"/>
      <c r="AT65" s="223"/>
      <c r="AU65" s="223"/>
      <c r="AV65" s="223"/>
      <c r="AW65" s="223"/>
      <c r="AX65" s="223"/>
      <c r="AY65" s="223"/>
      <c r="AZ65" s="88"/>
      <c r="BA65" s="261"/>
      <c r="BB65" s="223"/>
      <c r="BC65" s="223"/>
      <c r="BD65" s="223"/>
      <c r="BE65" s="223"/>
      <c r="BF65" s="223"/>
      <c r="BG65" s="223"/>
      <c r="BH65" s="223"/>
      <c r="BI65" s="223"/>
      <c r="BJ65" s="223"/>
      <c r="BK65" s="223"/>
      <c r="BL65" s="223"/>
      <c r="BM65" s="223"/>
      <c r="BN65" s="223"/>
      <c r="BO65" s="223"/>
      <c r="BP65" s="223"/>
      <c r="BQ65" s="223"/>
      <c r="BR65" s="223"/>
      <c r="BS65" s="223"/>
      <c r="BT65" s="223"/>
      <c r="BU65" s="223"/>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row>
    <row r="66" spans="1:128" ht="16.2" customHeight="1">
      <c r="A66" s="141"/>
      <c r="B66" s="751" t="s">
        <v>161</v>
      </c>
      <c r="C66" s="747" t="s">
        <v>162</v>
      </c>
      <c r="D66" s="749"/>
      <c r="E66" s="794" t="s">
        <v>163</v>
      </c>
      <c r="F66" s="795"/>
      <c r="G66" s="796"/>
      <c r="H66" s="734" t="s">
        <v>164</v>
      </c>
      <c r="I66" s="734" t="s">
        <v>165</v>
      </c>
      <c r="J66" s="893" t="s">
        <v>166</v>
      </c>
      <c r="K66" s="894"/>
      <c r="L66" s="747" t="s">
        <v>167</v>
      </c>
      <c r="M66" s="928" t="s">
        <v>168</v>
      </c>
      <c r="N66" s="749"/>
      <c r="O66" s="821" t="s">
        <v>103</v>
      </c>
      <c r="P66" s="822"/>
      <c r="Q66" s="225"/>
      <c r="R66" s="720"/>
      <c r="S66" s="226"/>
      <c r="T66" s="727" t="s">
        <v>169</v>
      </c>
      <c r="U66" s="728"/>
      <c r="V66" s="728"/>
      <c r="W66" s="728"/>
      <c r="X66" s="728"/>
      <c r="Y66" s="728"/>
      <c r="Z66" s="728"/>
      <c r="AA66" s="728"/>
      <c r="AB66" s="728"/>
      <c r="AC66" s="728"/>
      <c r="AD66" s="729"/>
      <c r="AE66" s="734" t="s">
        <v>170</v>
      </c>
      <c r="AF66" s="727" t="s">
        <v>171</v>
      </c>
      <c r="AG66" s="728"/>
      <c r="AH66" s="728"/>
      <c r="AI66" s="728"/>
      <c r="AJ66" s="728"/>
      <c r="AK66" s="728"/>
      <c r="AL66" s="728"/>
      <c r="AM66" s="728"/>
      <c r="AN66" s="728"/>
      <c r="AO66" s="728"/>
      <c r="AP66" s="729"/>
      <c r="AQ66" s="734" t="s">
        <v>172</v>
      </c>
      <c r="AR66" s="727" t="s">
        <v>171</v>
      </c>
      <c r="AS66" s="728"/>
      <c r="AT66" s="728"/>
      <c r="AU66" s="728"/>
      <c r="AV66" s="728"/>
      <c r="AW66" s="728"/>
      <c r="AX66" s="729"/>
      <c r="AY66" s="263"/>
      <c r="AZ66" s="264"/>
      <c r="BA66" s="117" t="s">
        <v>173</v>
      </c>
      <c r="BB66" s="265" cm="1">
        <f t="array" ref="BB66">COUNTIF(BB68:BB87,"?*")</f>
        <v>0</v>
      </c>
      <c r="BC66" s="265" cm="1">
        <f t="array" ref="BC66">COUNTIF(BC68:BC87,"?*")</f>
        <v>0</v>
      </c>
      <c r="BD66" s="265" cm="1">
        <f t="array" ref="BD66">COUNTIF(BD68:BD87,"?*")</f>
        <v>0</v>
      </c>
      <c r="BE66" s="265" cm="1">
        <f t="array" ref="BE66">COUNTIF(BE68:BE87,"?*")</f>
        <v>0</v>
      </c>
      <c r="BF66" s="265" cm="1">
        <f t="array" ref="BF66">COUNTIF(BF68:BF87,"?*")</f>
        <v>0</v>
      </c>
      <c r="BG66" s="265" cm="1">
        <f t="array" ref="BG66">COUNTIF(BG68:BG87,"?*")</f>
        <v>0</v>
      </c>
      <c r="BH66" s="265" cm="1">
        <f t="array" ref="BH66">COUNTIF(BH68:BH87,"?*")</f>
        <v>0</v>
      </c>
      <c r="BI66" s="265" cm="1">
        <f t="array" ref="BI66">COUNTIF(BI68:BI87,"?*")</f>
        <v>0</v>
      </c>
      <c r="BJ66" s="265" cm="1">
        <f t="array" ref="BJ66">COUNTIF(BJ68:BJ87,"?*")</f>
        <v>0</v>
      </c>
      <c r="BK66" s="265" cm="1">
        <f t="array" ref="BK66">COUNTIF(BK68:BK87,"?*")</f>
        <v>0</v>
      </c>
      <c r="BL66" s="265" cm="1">
        <f t="array" ref="BL66">COUNTIF(BL68:BL87,"?*")</f>
        <v>0</v>
      </c>
      <c r="BM66" s="265" cm="1">
        <f t="array" ref="BM66">COUNTIF(BM68:BM87,"?*")</f>
        <v>0</v>
      </c>
      <c r="BN66" s="265" cm="1">
        <f t="array" ref="BN66">COUNTIF(BN68:BN87,"?*")</f>
        <v>0</v>
      </c>
      <c r="BO66" s="265" cm="1">
        <f t="array" ref="BO66">COUNTIF(BO68:BO87,"?*")</f>
        <v>0</v>
      </c>
      <c r="BP66" s="265" cm="1">
        <f t="array" ref="BP66">COUNTIF(BP68:BP87,"?*")</f>
        <v>0</v>
      </c>
      <c r="BQ66" s="265" cm="1">
        <f t="array" ref="BQ66">COUNTIF(BQ68:BQ87,"?*")</f>
        <v>0</v>
      </c>
      <c r="BR66" s="265" cm="1">
        <f t="array" ref="BR66">COUNTIF(BR68:BR87,"?*")</f>
        <v>0</v>
      </c>
      <c r="BS66" s="265" cm="1">
        <f t="array" ref="BS66">COUNTIF(BS68:BS87,"?*")</f>
        <v>0</v>
      </c>
      <c r="BT66" s="265" cm="1">
        <f t="array" ref="BT66">COUNTIF(BT68:BT87,"?*")</f>
        <v>0</v>
      </c>
      <c r="BU66" s="265" cm="1">
        <f t="array" ref="BU66">COUNTIF(BU68:BU87,"?*")</f>
        <v>0</v>
      </c>
      <c r="BV66" s="266"/>
      <c r="BW66" s="255"/>
      <c r="BX66" s="255"/>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row>
    <row r="67" spans="1:128" ht="48.6" customHeight="1">
      <c r="A67" s="141"/>
      <c r="B67" s="752"/>
      <c r="C67" s="267" t="s">
        <v>174</v>
      </c>
      <c r="D67" s="147" t="s">
        <v>175</v>
      </c>
      <c r="E67" s="132" t="s">
        <v>176</v>
      </c>
      <c r="F67" s="791" t="s">
        <v>177</v>
      </c>
      <c r="G67" s="792"/>
      <c r="H67" s="793"/>
      <c r="I67" s="793"/>
      <c r="J67" s="895"/>
      <c r="K67" s="896"/>
      <c r="L67" s="927"/>
      <c r="M67" s="929"/>
      <c r="N67" s="930"/>
      <c r="O67" s="132" t="s">
        <v>118</v>
      </c>
      <c r="P67" s="147" t="s">
        <v>119</v>
      </c>
      <c r="Q67" s="225"/>
      <c r="R67" s="720"/>
      <c r="S67" s="226"/>
      <c r="T67" s="207" t="s">
        <v>178</v>
      </c>
      <c r="U67" s="268" t="s">
        <v>179</v>
      </c>
      <c r="V67" s="269" t="s">
        <v>180</v>
      </c>
      <c r="W67" s="268" t="s">
        <v>181</v>
      </c>
      <c r="X67" s="270" t="s">
        <v>182</v>
      </c>
      <c r="Y67" s="271"/>
      <c r="Z67" s="271"/>
      <c r="AA67" s="271"/>
      <c r="AB67" s="270" t="s">
        <v>183</v>
      </c>
      <c r="AC67" s="270" t="s">
        <v>184</v>
      </c>
      <c r="AD67" s="269" t="s">
        <v>185</v>
      </c>
      <c r="AE67" s="735"/>
      <c r="AF67" s="207" t="s">
        <v>178</v>
      </c>
      <c r="AG67" s="268" t="s">
        <v>120</v>
      </c>
      <c r="AH67" s="269" t="s">
        <v>121</v>
      </c>
      <c r="AI67" s="268" t="s">
        <v>122</v>
      </c>
      <c r="AJ67" s="272" t="s">
        <v>121</v>
      </c>
      <c r="AK67" s="273"/>
      <c r="AL67" s="273"/>
      <c r="AM67" s="273"/>
      <c r="AN67" s="274" t="s">
        <v>106</v>
      </c>
      <c r="AO67" s="270" t="s">
        <v>106</v>
      </c>
      <c r="AP67" s="269" t="s">
        <v>123</v>
      </c>
      <c r="AQ67" s="736"/>
      <c r="AR67" s="269" t="s">
        <v>186</v>
      </c>
      <c r="AS67" s="268" t="s">
        <v>187</v>
      </c>
      <c r="AT67" s="269" t="s">
        <v>188</v>
      </c>
      <c r="AU67" s="268" t="s">
        <v>189</v>
      </c>
      <c r="AV67" s="269" t="s">
        <v>190</v>
      </c>
      <c r="AW67" s="275" t="s">
        <v>191</v>
      </c>
      <c r="AX67" s="276" t="s">
        <v>192</v>
      </c>
      <c r="AY67" s="277" t="s">
        <v>193</v>
      </c>
      <c r="AZ67" s="264"/>
      <c r="BA67" s="125" t="s">
        <v>194</v>
      </c>
      <c r="BB67" s="278">
        <v>1</v>
      </c>
      <c r="BC67" s="278">
        <v>2</v>
      </c>
      <c r="BD67" s="278">
        <v>3</v>
      </c>
      <c r="BE67" s="278">
        <v>4</v>
      </c>
      <c r="BF67" s="278">
        <v>5</v>
      </c>
      <c r="BG67" s="278">
        <v>6</v>
      </c>
      <c r="BH67" s="278">
        <v>7</v>
      </c>
      <c r="BI67" s="278">
        <v>8</v>
      </c>
      <c r="BJ67" s="278">
        <v>9</v>
      </c>
      <c r="BK67" s="278">
        <v>10</v>
      </c>
      <c r="BL67" s="278">
        <v>11</v>
      </c>
      <c r="BM67" s="278">
        <v>12</v>
      </c>
      <c r="BN67" s="278">
        <v>13</v>
      </c>
      <c r="BO67" s="278">
        <v>14</v>
      </c>
      <c r="BP67" s="278">
        <v>15</v>
      </c>
      <c r="BQ67" s="278">
        <v>16</v>
      </c>
      <c r="BR67" s="278">
        <v>17</v>
      </c>
      <c r="BS67" s="278">
        <v>18</v>
      </c>
      <c r="BT67" s="278">
        <v>19</v>
      </c>
      <c r="BU67" s="278">
        <v>20</v>
      </c>
      <c r="BV67" s="279" t="s">
        <v>195</v>
      </c>
      <c r="BW67" s="279" t="s">
        <v>196</v>
      </c>
      <c r="BX67" s="279" t="s">
        <v>197</v>
      </c>
      <c r="BY67" s="259"/>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c r="DJ67" s="88"/>
      <c r="DK67" s="88"/>
      <c r="DL67" s="88"/>
      <c r="DM67" s="88"/>
      <c r="DN67" s="88"/>
      <c r="DO67" s="88"/>
      <c r="DP67" s="88"/>
      <c r="DQ67" s="88"/>
      <c r="DR67" s="88"/>
      <c r="DS67" s="88"/>
      <c r="DT67" s="88"/>
      <c r="DU67" s="88"/>
      <c r="DV67" s="88"/>
      <c r="DW67" s="88"/>
      <c r="DX67" s="88"/>
    </row>
    <row r="68" spans="1:128" ht="15.6" customHeight="1">
      <c r="A68" s="141"/>
      <c r="B68" s="151">
        <v>1</v>
      </c>
      <c r="C68" s="280" t="str" cm="1">
        <f t="array" ref="C68">IF(D68="","",C11)</f>
        <v/>
      </c>
      <c r="D68" s="281" t="str" cm="1">
        <f t="array" ref="D68">IF(OR(K11=0,K11=""),"",D11)</f>
        <v/>
      </c>
      <c r="E68" s="282" t="str" cm="1">
        <f t="array" ref="E68">IF(AX68="","",AX68)</f>
        <v/>
      </c>
      <c r="F68" s="789"/>
      <c r="G68" s="790"/>
      <c r="H68" s="283"/>
      <c r="I68" s="284" t="str" cm="1">
        <f t="array" ref="I68">IF(OR(K11="",K11=0),"",K11)</f>
        <v/>
      </c>
      <c r="J68" s="743" t="str" cm="1">
        <f t="array" ref="J68">IFERROR(IF(F68="","",VLOOKUP(F68,'10. Condition and Temporal'!$B$6:$F$103,5,FALSE)),"Error ▲")</f>
        <v/>
      </c>
      <c r="K68" s="744"/>
      <c r="L68" s="286" t="str" cm="1">
        <f t="array" ref="L68">IFERROR(IF(D68="","",IF(AX68="Distinctiveness",(((((I68*AH68*AJ68)-(I68*V68*X68))*(AV68*AT68))+(I68*V68*X68))*(AP68))/10000,((((I68*AJ68*AH68)-(I68*V68*X68))*(AV68*AR68))+(I68*V68*X68))*AP68/10000)),"Error ▲")</f>
        <v/>
      </c>
      <c r="M68" s="926" t="str" cm="1">
        <f t="array" ref="M68">IFERROR(IF(F68="","",L68-AD68),"Error ▲")</f>
        <v/>
      </c>
      <c r="N68" s="899"/>
      <c r="O68" s="233"/>
      <c r="P68" s="154"/>
      <c r="Q68" s="225"/>
      <c r="R68" s="720"/>
      <c r="S68" s="226"/>
      <c r="T68" s="288" t="str" cm="1">
        <f t="array" ref="T68">IF(D68="","",K11)</f>
        <v/>
      </c>
      <c r="U68" s="289" t="str" cm="1">
        <f t="array" ref="U68">IF($D68="","",T11)</f>
        <v/>
      </c>
      <c r="V68" s="290" t="str" cm="1">
        <f t="array" ref="V68">IF($D68="","",V11)</f>
        <v/>
      </c>
      <c r="W68" s="289" t="str" cm="1">
        <f t="array" ref="W68">IF($D68="","",W11)</f>
        <v/>
      </c>
      <c r="X68" s="290" t="str" cm="1">
        <f t="array" ref="X68">IF($D68="","",X11)</f>
        <v/>
      </c>
      <c r="Y68" s="291"/>
      <c r="Z68" s="292"/>
      <c r="AA68" s="293"/>
      <c r="AB68" s="289" t="str" cm="1">
        <f t="array" ref="AB68">IF($D68="","",AB11)</f>
        <v/>
      </c>
      <c r="AC68" s="290" t="str" cm="1">
        <f t="array" ref="AC68">IF($D68="","",AD11)</f>
        <v/>
      </c>
      <c r="AD68" s="288" t="str" cm="1">
        <f t="array" ref="AD68">IF(AC68="","",(T68*V68*X68)*AC68/10000)</f>
        <v/>
      </c>
      <c r="AE68" s="288" t="str" cm="1">
        <f t="array" ref="AE68">IF(AD68="","",IF(AH68&lt;V68,"Not Acceptable","Acceptable"))</f>
        <v/>
      </c>
      <c r="AF68" s="288" t="str" cm="1">
        <f t="array" ref="AF68">IF(D68="","",I68)</f>
        <v/>
      </c>
      <c r="AG68" s="289" t="str" cm="1">
        <f t="array" ref="AG68">IF(D68="","",VLOOKUP(F68,'9. All Habitats + Multipliers'!$C$4:$K$102,5,FALSE))</f>
        <v/>
      </c>
      <c r="AH68" s="290" t="str" cm="1">
        <f t="array" ref="AH68">IF(AG68="","",VLOOKUP(AG68,'11. Lists'!$B$47:$D$49,2,FALSE))</f>
        <v/>
      </c>
      <c r="AI68" s="289" t="str" cm="1">
        <f t="array" ref="AI68">IF(D68="","",J68)</f>
        <v/>
      </c>
      <c r="AJ68" s="290" t="str" cm="1">
        <f t="array" ref="AJ68">IF(AI68="","",VLOOKUP(AI68,'11. Lists'!$F$47:$G$51,2,FALSE))</f>
        <v/>
      </c>
      <c r="AK68" s="294"/>
      <c r="AL68" s="295"/>
      <c r="AM68" s="296"/>
      <c r="AN68" s="289" t="str" cm="1">
        <f t="array" ref="AN68">IF(H68="","",H68)</f>
        <v/>
      </c>
      <c r="AO68" s="297" t="str" cm="1">
        <f t="array" ref="AO68">IF(AN68="","",VLOOKUP(AN68,'11. Lists'!$F$36:$H$38,2,FALSE))</f>
        <v/>
      </c>
      <c r="AP68" s="290" t="str" cm="1">
        <f t="array" ref="AP68">IF(AN68="","",VLOOKUP(AN68,'11. Lists'!$F$36:$H$38,3,FALSE))</f>
        <v/>
      </c>
      <c r="AQ68" s="289"/>
      <c r="AR68" s="290"/>
      <c r="AS68" s="289"/>
      <c r="AT68" s="290"/>
      <c r="AU68" s="289" t="str" cm="1">
        <f t="array" ref="AU68">IF(D68="","",VLOOKUP(F68,'9. All Habitats + Multipliers'!$C$4:$K$102,8,FALSE))</f>
        <v/>
      </c>
      <c r="AV68" s="290" t="str" cm="1">
        <f t="array" ref="AV68">IF(AU68="","",VLOOKUP(AU68,'11. Lists'!$J$35:$K$38,2,FALSE))</f>
        <v/>
      </c>
      <c r="AW68" s="288" t="str" cm="1">
        <f t="array" ref="AW68">IF(D68="","",VLOOKUP(D68,'10. Condition and Temporal'!$B$6:$M$103,4,FALSE))</f>
        <v/>
      </c>
      <c r="AX68" s="288" t="str" cm="1">
        <f t="array" ref="AX68">IF(F68="","",IF(D68=F68,"Condition","Distinctiveness"))</f>
        <v/>
      </c>
      <c r="AY68" s="298" t="str" cm="1">
        <f t="array" ref="AY68">IF(COUNTIF(F68,"*grassland*"),"Grassland",IF(COUNTIF(F68,"*scree*"),"Sparsely vegetated land",C68))</f>
        <v/>
      </c>
      <c r="AZ68" s="264"/>
      <c r="BA68" s="299">
        <v>1</v>
      </c>
      <c r="BB68" s="162" t="str" cm="1">
        <f t="array" ref="BB68">TRIM(MID(SUBSTITUTE($AW$68,$BA$64,REPT(" ",LEN($AW$68))),($BA68-1)*LEN($AW$68)+1,LEN($AW$68)))</f>
        <v/>
      </c>
      <c r="BC68" s="162" t="str" cm="1">
        <f t="array" ref="BC68">TRIM(MID(SUBSTITUTE($AW$69,$BA$64,REPT(" ",LEN($AW$69))),($BA68-1)*LEN($AW$69)+1,LEN($AW$69)))</f>
        <v/>
      </c>
      <c r="BD68" s="162" t="str" cm="1">
        <f t="array" ref="BD68">TRIM(MID(SUBSTITUTE($AW$70,$BA$64,REPT(" ",LEN($AW$70))),($BA68-1)*LEN($AW$70)+1,LEN($AW$70)))</f>
        <v/>
      </c>
      <c r="BE68" s="162" t="str" cm="1">
        <f t="array" ref="BE68">TRIM(MID(SUBSTITUTE($AW$71,$BA$64,REPT(" ",LEN($AW$71))),($BA68-1)*LEN($AW$71)+1,LEN($AW$71)))</f>
        <v/>
      </c>
      <c r="BF68" s="162" t="str" cm="1">
        <f t="array" ref="BF68">TRIM(MID(SUBSTITUTE($AW$72,$BA$64,REPT(" ",LEN($AW$72))),($BA68-1)*LEN($AW$72)+1,LEN($AW$72)))</f>
        <v/>
      </c>
      <c r="BG68" s="162" t="str" cm="1">
        <f t="array" ref="BG68">TRIM(MID(SUBSTITUTE($AW$73,$BA$64,REPT(" ",LEN($AW$73))),($BA68-1)*LEN($AW$73)+1,LEN($AW$73)))</f>
        <v/>
      </c>
      <c r="BH68" s="162" t="str" cm="1">
        <f t="array" ref="BH68">TRIM(MID(SUBSTITUTE($AW$74,$BA$64,REPT(" ",LEN($AW$74))),($BA68-1)*LEN($AW$74)+1,LEN($AW$74)))</f>
        <v/>
      </c>
      <c r="BI68" s="162" t="str" cm="1">
        <f t="array" ref="BI68">TRIM(MID(SUBSTITUTE($AW$75,$BA$64,REPT(" ",LEN($AW$75))),($BA68-1)*LEN($AW$75)+1,LEN($AW$75)))</f>
        <v/>
      </c>
      <c r="BJ68" s="162" t="str" cm="1">
        <f t="array" ref="BJ68">TRIM(MID(SUBSTITUTE($AW$76,$BA$64,REPT(" ",LEN($AW$76))),($BA68-1)*LEN($AW$76)+1,LEN($AW$76)))</f>
        <v/>
      </c>
      <c r="BK68" s="162" t="str" cm="1">
        <f t="array" ref="BK68">TRIM(MID(SUBSTITUTE($AW$77,$BA$64,REPT(" ",LEN($AW$77))),($BA68-1)*LEN($AW$77)+1,LEN($AW$77)))</f>
        <v/>
      </c>
      <c r="BL68" s="162" t="str" cm="1">
        <f t="array" ref="BL68">TRIM(MID(SUBSTITUTE($AW$78,$BA$64,REPT(" ",LEN($AW$78))),($BA68-1)*LEN($AW$78)+1,LEN($AW$78)))</f>
        <v/>
      </c>
      <c r="BM68" s="162" t="str" cm="1">
        <f t="array" ref="BM68">TRIM(MID(SUBSTITUTE($AW$79,$BA$64,REPT(" ",LEN($AW$79))),($BA68-1)*LEN($AW$79)+1,LEN($AW$79)))</f>
        <v/>
      </c>
      <c r="BN68" s="162" t="str" cm="1">
        <f t="array" ref="BN68">TRIM(MID(SUBSTITUTE($AW$80,$BA$64,REPT(" ",LEN($AW$80))),($BA68-1)*LEN($AW$80)+1,LEN($AW$80)))</f>
        <v/>
      </c>
      <c r="BO68" s="162" t="str" cm="1">
        <f t="array" ref="BO68">TRIM(MID(SUBSTITUTE($AW$81,$BA$64,REPT(" ",LEN($AW$81))),($BA68-1)*LEN($AW$81)+1,LEN($AW$81)))</f>
        <v/>
      </c>
      <c r="BP68" s="162" t="str" cm="1">
        <f t="array" ref="BP68">TRIM(MID(SUBSTITUTE($AW$82,$BA$64,REPT(" ",LEN($AW$82))),($BA68-1)*LEN($AW$82)+1,LEN($AW$82)))</f>
        <v/>
      </c>
      <c r="BQ68" s="162" t="str" cm="1">
        <f t="array" ref="BQ68">TRIM(MID(SUBSTITUTE($AW$83,$BA$64,REPT(" ",LEN($AW$83))),($BA68-1)*LEN($AW$83)+1,LEN($AW$83)))</f>
        <v/>
      </c>
      <c r="BR68" s="162" t="str" cm="1">
        <f t="array" ref="BR68">TRIM(MID(SUBSTITUTE($AW$84,$BA$64,REPT(" ",LEN($AW$84))),($BA68-1)*LEN($AW$84)+1,LEN($AW$84)))</f>
        <v/>
      </c>
      <c r="BS68" s="162" t="str" cm="1">
        <f t="array" ref="BS68">TRIM(MID(SUBSTITUTE($AW$85,$BA$64,REPT(" ",LEN($AW$85))),($BA68-1)*LEN($AW$85)+1,LEN($AW$85)))</f>
        <v/>
      </c>
      <c r="BT68" s="162" t="str" cm="1">
        <f t="array" ref="BT68">TRIM(MID(SUBSTITUTE($AW$86,$BA$64,REPT(" ",LEN($AW$86))),($BA68-1)*LEN($AW$86)+1,LEN($AW$86)))</f>
        <v/>
      </c>
      <c r="BU68" s="178" t="str" cm="1">
        <f t="array" ref="BU68">TRIM(MID(SUBSTITUTE($AW$87,$BA$64,REPT(" ",LEN($AW$87))),($BA68-1)*LEN($AW$87)+1,LEN($AW$87)))</f>
        <v/>
      </c>
      <c r="BV68" s="161" t="str" cm="1">
        <f t="array" ref="BV68">IF(BX68=0,"",CONCATENATE(BW68,"68:",BW68,BX68+67))</f>
        <v/>
      </c>
      <c r="BW68" s="300" t="s">
        <v>198</v>
      </c>
      <c r="BX68" s="301" cm="1">
        <f t="array" ref="BX68">BB66</f>
        <v>0</v>
      </c>
      <c r="BY68" s="259"/>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c r="DJ68" s="88"/>
      <c r="DK68" s="88"/>
      <c r="DL68" s="88"/>
      <c r="DM68" s="88"/>
      <c r="DN68" s="88"/>
      <c r="DO68" s="88"/>
      <c r="DP68" s="88"/>
      <c r="DQ68" s="88"/>
      <c r="DR68" s="88"/>
      <c r="DS68" s="88"/>
      <c r="DT68" s="88"/>
      <c r="DU68" s="88"/>
      <c r="DV68" s="88"/>
      <c r="DW68" s="88"/>
      <c r="DX68" s="88"/>
    </row>
    <row r="69" spans="1:128" ht="15.6" customHeight="1">
      <c r="A69" s="141"/>
      <c r="B69" s="171">
        <v>2</v>
      </c>
      <c r="C69" s="302" t="str" cm="1">
        <f t="array" ref="C69">IF(D69="","",C12)</f>
        <v/>
      </c>
      <c r="D69" s="303" t="str" cm="1">
        <f t="array" ref="D69">IF(OR(K12=0,K12=""),"",D12)</f>
        <v/>
      </c>
      <c r="E69" s="304" t="str" cm="1">
        <f t="array" ref="E69">IF(AX69="","",AX69)</f>
        <v/>
      </c>
      <c r="F69" s="737"/>
      <c r="G69" s="738"/>
      <c r="H69" s="283"/>
      <c r="I69" s="284" t="str" cm="1">
        <f t="array" ref="I69">IF(OR(K12="",K12=0),"",K12)</f>
        <v/>
      </c>
      <c r="J69" s="743" t="str" cm="1">
        <f t="array" ref="J69">IFERROR(IF(F69="","",VLOOKUP(F69,'10. Condition and Temporal'!$B$6:$F$103,5,FALSE)),"Error ▲")</f>
        <v/>
      </c>
      <c r="K69" s="744"/>
      <c r="L69" s="239" t="str" cm="1">
        <f t="array" ref="L69">IFERROR(IF(D69="","",IF(AX69="Distinctiveness",(((((I69*AH69*AJ69)-(I69*V69*X69))*(AV69*AT69))+(I69*V69*X69))*(AP69))/10000,((((I69*AJ69*AH69)-(I69*V69*X69))*(AV69*AR69))+(I69*V69*X69))*AP69/10000)),"Error ▲")</f>
        <v/>
      </c>
      <c r="M69" s="753" t="str" cm="1">
        <f t="array" ref="M69">IFERROR(IF(F69="","",L69-AD69),"Error ▲")</f>
        <v/>
      </c>
      <c r="N69" s="754"/>
      <c r="O69" s="236"/>
      <c r="P69" s="180"/>
      <c r="Q69" s="225"/>
      <c r="R69" s="720"/>
      <c r="S69" s="226"/>
      <c r="T69" s="170" t="str" cm="1">
        <f t="array" ref="T69">IF(D69="","",K12)</f>
        <v/>
      </c>
      <c r="U69" s="161" t="str" cm="1">
        <f t="array" ref="U69">IF($D69="","",T12)</f>
        <v/>
      </c>
      <c r="V69" s="178" t="str" cm="1">
        <f t="array" ref="V69">IF($D69="","",V12)</f>
        <v/>
      </c>
      <c r="W69" s="161" t="str" cm="1">
        <f t="array" ref="W69">IF($D69="","",W12)</f>
        <v/>
      </c>
      <c r="X69" s="178" t="str" cm="1">
        <f t="array" ref="X69">IF($D69="","",X12)</f>
        <v/>
      </c>
      <c r="Y69" s="291"/>
      <c r="Z69" s="292"/>
      <c r="AA69" s="293"/>
      <c r="AB69" s="161" t="str" cm="1">
        <f t="array" ref="AB69">IF($D69="","",AB12)</f>
        <v/>
      </c>
      <c r="AC69" s="178" t="str" cm="1">
        <f t="array" ref="AC69">IF($D69="","",AD12)</f>
        <v/>
      </c>
      <c r="AD69" s="170" t="str" cm="1">
        <f t="array" ref="AD69">IF(AC69="","",(T69*V69*X69)*AC69/10000)</f>
        <v/>
      </c>
      <c r="AE69" s="170" t="str" cm="1">
        <f t="array" ref="AE69">IF(AD69="","",IF(AH69&lt;V69,"Not Acceptable","Acceptable"))</f>
        <v/>
      </c>
      <c r="AF69" s="170" t="str" cm="1">
        <f t="array" ref="AF69">IF(D69="","",I69)</f>
        <v/>
      </c>
      <c r="AG69" s="161" t="str" cm="1">
        <f t="array" ref="AG69">IF(D69="","",VLOOKUP(F69,'9. All Habitats + Multipliers'!$C$4:$K$102,5,FALSE))</f>
        <v/>
      </c>
      <c r="AH69" s="178" t="str" cm="1">
        <f t="array" ref="AH69">IF(AG69="","",VLOOKUP(AG69,'11. Lists'!$B$47:$D$49,2,FALSE))</f>
        <v/>
      </c>
      <c r="AI69" s="161" t="str" cm="1">
        <f t="array" ref="AI69">IF(D69="","",J69)</f>
        <v/>
      </c>
      <c r="AJ69" s="178" t="str" cm="1">
        <f t="array" ref="AJ69">IF(AI69="","",VLOOKUP(AI69,'11. Lists'!$F$47:$G$51,2,FALSE))</f>
        <v/>
      </c>
      <c r="AK69" s="291"/>
      <c r="AL69" s="292"/>
      <c r="AM69" s="293"/>
      <c r="AN69" s="161" t="str" cm="1">
        <f t="array" ref="AN69">IF(H69="","",H69)</f>
        <v/>
      </c>
      <c r="AO69" s="162" t="str" cm="1">
        <f t="array" ref="AO69">IF(AN69="","",VLOOKUP(AN69,'11. Lists'!$F$36:$H$38,2,FALSE))</f>
        <v/>
      </c>
      <c r="AP69" s="178" t="str" cm="1">
        <f t="array" ref="AP69">IF(AN69="","",VLOOKUP(AN69,'11. Lists'!$F$36:$H$38,3,FALSE))</f>
        <v/>
      </c>
      <c r="AQ69" s="161"/>
      <c r="AR69" s="178"/>
      <c r="AS69" s="161"/>
      <c r="AT69" s="178"/>
      <c r="AU69" s="161" t="str" cm="1">
        <f t="array" ref="AU69">IF(D69="","",VLOOKUP(F69,'9. All Habitats + Multipliers'!$C$4:$K$102,8,FALSE))</f>
        <v/>
      </c>
      <c r="AV69" s="178" t="str" cm="1">
        <f t="array" ref="AV69">IF(AU69="","",VLOOKUP(AU69,'11. Lists'!$J$35:$K$38,2,FALSE))</f>
        <v/>
      </c>
      <c r="AW69" s="170" t="str" cm="1">
        <f t="array" ref="AW69">IF(D69="","",VLOOKUP(D69,'10. Condition and Temporal'!$B$6:$M$103,4,FALSE))</f>
        <v/>
      </c>
      <c r="AX69" s="170" t="str" cm="1">
        <f t="array" ref="AX69">IF(F69="","",IF(D69=F69,"Condition","Distinctiveness"))</f>
        <v/>
      </c>
      <c r="AY69" s="305" t="str" cm="1">
        <f t="array" ref="AY69">IF(COUNTIF(F69,"*grassland*"),"Grassland",IF(COUNTIF(F69,"*scree*"),"Sparsely vegetated land",C69))</f>
        <v/>
      </c>
      <c r="AZ69" s="264"/>
      <c r="BA69" s="299">
        <v>2</v>
      </c>
      <c r="BB69" s="162" t="str" cm="1">
        <f t="array" ref="BB69">TRIM(MID(SUBSTITUTE($AW$68,$BA$64,REPT(" ",LEN($AW$68))),($BA69-1)*LEN($AW$68)+1,LEN($AW$68)))</f>
        <v/>
      </c>
      <c r="BC69" s="162" t="str" cm="1">
        <f t="array" ref="BC69">TRIM(MID(SUBSTITUTE($AW$69,$BA$64,REPT(" ",LEN($AW$69))),($BA69-1)*LEN($AW$69)+1,LEN($AW$69)))</f>
        <v/>
      </c>
      <c r="BD69" s="162" t="str" cm="1">
        <f t="array" ref="BD69">TRIM(MID(SUBSTITUTE($AW$70,$BA$64,REPT(" ",LEN($AW$70))),($BA69-1)*LEN($AW$70)+1,LEN($AW$70)))</f>
        <v/>
      </c>
      <c r="BE69" s="162" t="str" cm="1">
        <f t="array" ref="BE69">TRIM(MID(SUBSTITUTE($AW$71,$BA$64,REPT(" ",LEN($AW$71))),($BA69-1)*LEN($AW$71)+1,LEN($AW$71)))</f>
        <v/>
      </c>
      <c r="BF69" s="162" t="str" cm="1">
        <f t="array" ref="BF69">TRIM(MID(SUBSTITUTE($AW$72,$BA$64,REPT(" ",LEN($AW$72))),($BA69-1)*LEN($AW$72)+1,LEN($AW$72)))</f>
        <v/>
      </c>
      <c r="BG69" s="162" t="str" cm="1">
        <f t="array" ref="BG69">TRIM(MID(SUBSTITUTE($AW$73,$BA$64,REPT(" ",LEN($AW$73))),($BA69-1)*LEN($AW$73)+1,LEN($AW$73)))</f>
        <v/>
      </c>
      <c r="BH69" s="162" t="str" cm="1">
        <f t="array" ref="BH69">TRIM(MID(SUBSTITUTE($AW$74,$BA$64,REPT(" ",LEN($AW$74))),($BA69-1)*LEN($AW$74)+1,LEN($AW$74)))</f>
        <v/>
      </c>
      <c r="BI69" s="162" t="str" cm="1">
        <f t="array" ref="BI69">TRIM(MID(SUBSTITUTE($AW$75,$BA$64,REPT(" ",LEN($AW$75))),($BA69-1)*LEN($AW$75)+1,LEN($AW$75)))</f>
        <v/>
      </c>
      <c r="BJ69" s="162" t="str" cm="1">
        <f t="array" ref="BJ69">TRIM(MID(SUBSTITUTE($AW$76,$BA$64,REPT(" ",LEN($AW$76))),($BA69-1)*LEN($AW$76)+1,LEN($AW$76)))</f>
        <v/>
      </c>
      <c r="BK69" s="162" t="str" cm="1">
        <f t="array" ref="BK69">TRIM(MID(SUBSTITUTE($AW$77,$BA$64,REPT(" ",LEN($AW$77))),($BA69-1)*LEN($AW$77)+1,LEN($AW$77)))</f>
        <v/>
      </c>
      <c r="BL69" s="162" t="str" cm="1">
        <f t="array" ref="BL69">TRIM(MID(SUBSTITUTE($AW$78,$BA$64,REPT(" ",LEN($AW$78))),($BA69-1)*LEN($AW$78)+1,LEN($AW$78)))</f>
        <v/>
      </c>
      <c r="BM69" s="162" t="str" cm="1">
        <f t="array" ref="BM69">TRIM(MID(SUBSTITUTE($AW$79,$BA$64,REPT(" ",LEN($AW$79))),($BA69-1)*LEN($AW$79)+1,LEN($AW$79)))</f>
        <v/>
      </c>
      <c r="BN69" s="162" t="str" cm="1">
        <f t="array" ref="BN69">TRIM(MID(SUBSTITUTE($AW$80,$BA$64,REPT(" ",LEN($AW$80))),($BA69-1)*LEN($AW$80)+1,LEN($AW$80)))</f>
        <v/>
      </c>
      <c r="BO69" s="162" t="str" cm="1">
        <f t="array" ref="BO69">TRIM(MID(SUBSTITUTE($AW$81,$BA$64,REPT(" ",LEN($AW$81))),($BA69-1)*LEN($AW$81)+1,LEN($AW$81)))</f>
        <v/>
      </c>
      <c r="BP69" s="162" t="str" cm="1">
        <f t="array" ref="BP69">TRIM(MID(SUBSTITUTE($AW$82,$BA$64,REPT(" ",LEN($AW$82))),($BA69-1)*LEN($AW$82)+1,LEN($AW$82)))</f>
        <v/>
      </c>
      <c r="BQ69" s="162" t="str" cm="1">
        <f t="array" ref="BQ69">TRIM(MID(SUBSTITUTE($AW$83,$BA$64,REPT(" ",LEN($AW$83))),($BA69-1)*LEN($AW$83)+1,LEN($AW$83)))</f>
        <v/>
      </c>
      <c r="BR69" s="162" t="str" cm="1">
        <f t="array" ref="BR69">TRIM(MID(SUBSTITUTE($AW$84,$BA$64,REPT(" ",LEN($AW$84))),($BA69-1)*LEN($AW$84)+1,LEN($AW$84)))</f>
        <v/>
      </c>
      <c r="BS69" s="162" t="str" cm="1">
        <f t="array" ref="BS69">TRIM(MID(SUBSTITUTE($AW$85,$BA$64,REPT(" ",LEN($AW$85))),($BA69-1)*LEN($AW$85)+1,LEN($AW$85)))</f>
        <v/>
      </c>
      <c r="BT69" s="162" t="str" cm="1">
        <f t="array" ref="BT69">TRIM(MID(SUBSTITUTE($AW$86,$BA$64,REPT(" ",LEN($AW$86))),($BA69-1)*LEN($AW$86)+1,LEN($AW$86)))</f>
        <v/>
      </c>
      <c r="BU69" s="178" t="str" cm="1">
        <f t="array" ref="BU69">TRIM(MID(SUBSTITUTE($AW$87,$BA$64,REPT(" ",LEN($AW$87))),($BA69-1)*LEN($AW$87)+1,LEN($AW$87)))</f>
        <v/>
      </c>
      <c r="BV69" s="161" t="str" cm="1">
        <f t="array" ref="BV69">IF(BX69=0,"",CONCATENATE(BW69,"68:",BW69,BX69+67))</f>
        <v/>
      </c>
      <c r="BW69" s="300" t="s">
        <v>199</v>
      </c>
      <c r="BX69" s="301" cm="1">
        <f t="array" ref="BX69">BC66</f>
        <v>0</v>
      </c>
      <c r="BY69" s="259"/>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c r="DJ69" s="88"/>
      <c r="DK69" s="88"/>
      <c r="DL69" s="88"/>
      <c r="DM69" s="88"/>
      <c r="DN69" s="88"/>
      <c r="DO69" s="88"/>
      <c r="DP69" s="88"/>
      <c r="DQ69" s="88"/>
      <c r="DR69" s="88"/>
      <c r="DS69" s="88"/>
      <c r="DT69" s="88"/>
      <c r="DU69" s="88"/>
      <c r="DV69" s="88"/>
      <c r="DW69" s="88"/>
      <c r="DX69" s="88"/>
    </row>
    <row r="70" spans="1:128" ht="15.6" customHeight="1">
      <c r="A70" s="141"/>
      <c r="B70" s="171">
        <v>3</v>
      </c>
      <c r="C70" s="302" t="str" cm="1">
        <f t="array" ref="C70">IF(D70="","",C13)</f>
        <v/>
      </c>
      <c r="D70" s="303" t="str" cm="1">
        <f t="array" ref="D70">IF(OR(K13=0,K13=""),"",D13)</f>
        <v/>
      </c>
      <c r="E70" s="304" t="str" cm="1">
        <f t="array" ref="E70">IF(AX70="","",AX70)</f>
        <v/>
      </c>
      <c r="F70" s="737"/>
      <c r="G70" s="738"/>
      <c r="H70" s="283"/>
      <c r="I70" s="284" t="str" cm="1">
        <f t="array" ref="I70">IF(OR(K13="",K13=0),"",K13)</f>
        <v/>
      </c>
      <c r="J70" s="743" t="str" cm="1">
        <f t="array" ref="J70">IFERROR(IF(F70="","",VLOOKUP(F70,'10. Condition and Temporal'!$B$6:$F$103,5,FALSE)),"Error ▲")</f>
        <v/>
      </c>
      <c r="K70" s="744"/>
      <c r="L70" s="239" t="str" cm="1">
        <f t="array" ref="L70">IFERROR(IF(D70="","",IF(AX70="Distinctiveness",(((((I70*AH70*AJ70)-(I70*V70*X70))*(AV70*AT70))+(I70*V70*X70))*(AP70))/10000,((((I70*AJ70*AH70)-(I70*V70*X70))*(AV70*AR70))+(I70*V70*X70))*AP70/10000)),"Error ▲")</f>
        <v/>
      </c>
      <c r="M70" s="753" t="str" cm="1">
        <f t="array" ref="M70">IFERROR(IF(F70="","",L70-AD70),"Error ▲")</f>
        <v/>
      </c>
      <c r="N70" s="754"/>
      <c r="O70" s="236"/>
      <c r="P70" s="180"/>
      <c r="Q70" s="225"/>
      <c r="R70" s="720"/>
      <c r="S70" s="226"/>
      <c r="T70" s="170" t="str" cm="1">
        <f t="array" ref="T70">IF(D70="","",K13)</f>
        <v/>
      </c>
      <c r="U70" s="161" t="str" cm="1">
        <f t="array" ref="U70">IF($D70="","",T13)</f>
        <v/>
      </c>
      <c r="V70" s="178" t="str" cm="1">
        <f t="array" ref="V70">IF($D70="","",V13)</f>
        <v/>
      </c>
      <c r="W70" s="161" t="str" cm="1">
        <f t="array" ref="W70">IF($D70="","",W13)</f>
        <v/>
      </c>
      <c r="X70" s="178" t="str" cm="1">
        <f t="array" ref="X70">IF($D70="","",X13)</f>
        <v/>
      </c>
      <c r="Y70" s="291"/>
      <c r="Z70" s="292"/>
      <c r="AA70" s="293"/>
      <c r="AB70" s="161" t="str" cm="1">
        <f t="array" ref="AB70">IF($D70="","",AB13)</f>
        <v/>
      </c>
      <c r="AC70" s="178" t="str" cm="1">
        <f t="array" ref="AC70">IF($D70="","",AD13)</f>
        <v/>
      </c>
      <c r="AD70" s="170" t="str" cm="1">
        <f t="array" ref="AD70">IF(AC70="","",(T70*V70*X70)*AC70/10000)</f>
        <v/>
      </c>
      <c r="AE70" s="170" t="str" cm="1">
        <f t="array" ref="AE70">IF(AD70="","",IF(AH70&lt;V70,"Not Acceptable","Acceptable"))</f>
        <v/>
      </c>
      <c r="AF70" s="170" t="str" cm="1">
        <f t="array" ref="AF70">IF(D70="","",I70)</f>
        <v/>
      </c>
      <c r="AG70" s="161" t="str" cm="1">
        <f t="array" ref="AG70">IF(D70="","",VLOOKUP(F70,'9. All Habitats + Multipliers'!$C$4:$K$102,5,FALSE))</f>
        <v/>
      </c>
      <c r="AH70" s="178" t="str" cm="1">
        <f t="array" ref="AH70">IF(AG70="","",VLOOKUP(AG70,'11. Lists'!$B$47:$D$49,2,FALSE))</f>
        <v/>
      </c>
      <c r="AI70" s="161" t="str" cm="1">
        <f t="array" ref="AI70">IF(D70="","",J70)</f>
        <v/>
      </c>
      <c r="AJ70" s="178" t="str" cm="1">
        <f t="array" ref="AJ70">IF(AI70="","",VLOOKUP(AI70,'11. Lists'!$F$47:$G$51,2,FALSE))</f>
        <v/>
      </c>
      <c r="AK70" s="291"/>
      <c r="AL70" s="292"/>
      <c r="AM70" s="293"/>
      <c r="AN70" s="161" t="str" cm="1">
        <f t="array" ref="AN70">IF(H70="","",H70)</f>
        <v/>
      </c>
      <c r="AO70" s="162" t="str" cm="1">
        <f t="array" ref="AO70">IF(AN70="","",VLOOKUP(AN70,'11. Lists'!$F$36:$H$38,2,FALSE))</f>
        <v/>
      </c>
      <c r="AP70" s="178" t="str" cm="1">
        <f t="array" ref="AP70">IF(AN70="","",VLOOKUP(AN70,'11. Lists'!$F$36:$H$38,3,FALSE))</f>
        <v/>
      </c>
      <c r="AQ70" s="161"/>
      <c r="AR70" s="178"/>
      <c r="AS70" s="161"/>
      <c r="AT70" s="178"/>
      <c r="AU70" s="161" t="str" cm="1">
        <f t="array" ref="AU70">IF(D70="","",VLOOKUP(F70,'9. All Habitats + Multipliers'!$C$4:$K$102,8,FALSE))</f>
        <v/>
      </c>
      <c r="AV70" s="178" t="str" cm="1">
        <f t="array" ref="AV70">IF(AU70="","",VLOOKUP(AU70,'11. Lists'!$J$35:$K$38,2,FALSE))</f>
        <v/>
      </c>
      <c r="AW70" s="170" t="str" cm="1">
        <f t="array" ref="AW70">IF(D70="","",VLOOKUP(D70,'10. Condition and Temporal'!$B$6:$M$103,4,FALSE))</f>
        <v/>
      </c>
      <c r="AX70" s="170" t="str" cm="1">
        <f t="array" ref="AX70">IF(F70="","",IF(D70=F70,"Condition","Distinctiveness"))</f>
        <v/>
      </c>
      <c r="AY70" s="305" t="str" cm="1">
        <f t="array" ref="AY70">IF(COUNTIF(F70,"*grassland*"),"Grassland",IF(COUNTIF(F70,"*scree*"),"Sparsely vegetated land",C70))</f>
        <v/>
      </c>
      <c r="AZ70" s="264"/>
      <c r="BA70" s="299">
        <v>3</v>
      </c>
      <c r="BB70" s="162" t="str" cm="1">
        <f t="array" ref="BB70">TRIM(MID(SUBSTITUTE($AW$68,$BA$64,REPT(" ",LEN($AW$68))),($BA70-1)*LEN($AW$68)+1,LEN($AW$68)))</f>
        <v/>
      </c>
      <c r="BC70" s="162" t="str" cm="1">
        <f t="array" ref="BC70">TRIM(MID(SUBSTITUTE($AW$69,$BA$64,REPT(" ",LEN($AW$69))),($BA70-1)*LEN($AW$69)+1,LEN($AW$69)))</f>
        <v/>
      </c>
      <c r="BD70" s="162" t="str" cm="1">
        <f t="array" ref="BD70">TRIM(MID(SUBSTITUTE($AW$70,$BA$64,REPT(" ",LEN($AW$70))),($BA70-1)*LEN($AW$70)+1,LEN($AW$70)))</f>
        <v/>
      </c>
      <c r="BE70" s="162" t="str" cm="1">
        <f t="array" ref="BE70">TRIM(MID(SUBSTITUTE($AW$71,$BA$64,REPT(" ",LEN($AW$71))),($BA70-1)*LEN($AW$71)+1,LEN($AW$71)))</f>
        <v/>
      </c>
      <c r="BF70" s="162" t="str" cm="1">
        <f t="array" ref="BF70">TRIM(MID(SUBSTITUTE($AW$72,$BA$64,REPT(" ",LEN($AW$72))),($BA70-1)*LEN($AW$72)+1,LEN($AW$72)))</f>
        <v/>
      </c>
      <c r="BG70" s="162" t="str" cm="1">
        <f t="array" ref="BG70">TRIM(MID(SUBSTITUTE($AW$73,$BA$64,REPT(" ",LEN($AW$73))),($BA70-1)*LEN($AW$73)+1,LEN($AW$73)))</f>
        <v/>
      </c>
      <c r="BH70" s="162" t="str" cm="1">
        <f t="array" ref="BH70">TRIM(MID(SUBSTITUTE($AW$74,$BA$64,REPT(" ",LEN($AW$74))),($BA70-1)*LEN($AW$74)+1,LEN($AW$74)))</f>
        <v/>
      </c>
      <c r="BI70" s="162" t="str" cm="1">
        <f t="array" ref="BI70">TRIM(MID(SUBSTITUTE($AW$75,$BA$64,REPT(" ",LEN($AW$75))),($BA70-1)*LEN($AW$75)+1,LEN($AW$75)))</f>
        <v/>
      </c>
      <c r="BJ70" s="162" t="str" cm="1">
        <f t="array" ref="BJ70">TRIM(MID(SUBSTITUTE($AW$76,$BA$64,REPT(" ",LEN($AW$76))),($BA70-1)*LEN($AW$76)+1,LEN($AW$76)))</f>
        <v/>
      </c>
      <c r="BK70" s="162" t="str" cm="1">
        <f t="array" ref="BK70">TRIM(MID(SUBSTITUTE($AW$77,$BA$64,REPT(" ",LEN($AW$77))),($BA70-1)*LEN($AW$77)+1,LEN($AW$77)))</f>
        <v/>
      </c>
      <c r="BL70" s="162" t="str" cm="1">
        <f t="array" ref="BL70">TRIM(MID(SUBSTITUTE($AW$78,$BA$64,REPT(" ",LEN($AW$78))),($BA70-1)*LEN($AW$78)+1,LEN($AW$78)))</f>
        <v/>
      </c>
      <c r="BM70" s="162" t="str" cm="1">
        <f t="array" ref="BM70">TRIM(MID(SUBSTITUTE($AW$79,$BA$64,REPT(" ",LEN($AW$79))),($BA70-1)*LEN($AW$79)+1,LEN($AW$79)))</f>
        <v/>
      </c>
      <c r="BN70" s="162" t="str" cm="1">
        <f t="array" ref="BN70">TRIM(MID(SUBSTITUTE($AW$80,$BA$64,REPT(" ",LEN($AW$80))),($BA70-1)*LEN($AW$80)+1,LEN($AW$80)))</f>
        <v/>
      </c>
      <c r="BO70" s="162" t="str" cm="1">
        <f t="array" ref="BO70">TRIM(MID(SUBSTITUTE($AW$81,$BA$64,REPT(" ",LEN($AW$81))),($BA70-1)*LEN($AW$81)+1,LEN($AW$81)))</f>
        <v/>
      </c>
      <c r="BP70" s="162" t="str" cm="1">
        <f t="array" ref="BP70">TRIM(MID(SUBSTITUTE($AW$82,$BA$64,REPT(" ",LEN($AW$82))),($BA70-1)*LEN($AW$82)+1,LEN($AW$82)))</f>
        <v/>
      </c>
      <c r="BQ70" s="162" t="str" cm="1">
        <f t="array" ref="BQ70">TRIM(MID(SUBSTITUTE($AW$83,$BA$64,REPT(" ",LEN($AW$83))),($BA70-1)*LEN($AW$83)+1,LEN($AW$83)))</f>
        <v/>
      </c>
      <c r="BR70" s="162" t="str" cm="1">
        <f t="array" ref="BR70">TRIM(MID(SUBSTITUTE($AW$84,$BA$64,REPT(" ",LEN($AW$84))),($BA70-1)*LEN($AW$84)+1,LEN($AW$84)))</f>
        <v/>
      </c>
      <c r="BS70" s="162" t="str" cm="1">
        <f t="array" ref="BS70">TRIM(MID(SUBSTITUTE($AW$85,$BA$64,REPT(" ",LEN($AW$85))),($BA70-1)*LEN($AW$85)+1,LEN($AW$85)))</f>
        <v/>
      </c>
      <c r="BT70" s="162" t="str" cm="1">
        <f t="array" ref="BT70">TRIM(MID(SUBSTITUTE($AW$86,$BA$64,REPT(" ",LEN($AW$86))),($BA70-1)*LEN($AW$86)+1,LEN($AW$86)))</f>
        <v/>
      </c>
      <c r="BU70" s="178" t="str" cm="1">
        <f t="array" ref="BU70">TRIM(MID(SUBSTITUTE($AW$87,$BA$64,REPT(" ",LEN($AW$87))),($BA70-1)*LEN($AW$87)+1,LEN($AW$87)))</f>
        <v/>
      </c>
      <c r="BV70" s="161" t="str" cm="1">
        <f t="array" ref="BV70">IF(BX70=0,"",CONCATENATE(BW70,"68:",BW70,BX70+67))</f>
        <v/>
      </c>
      <c r="BW70" s="300" t="s">
        <v>200</v>
      </c>
      <c r="BX70" s="301" cm="1">
        <f t="array" ref="BX70">BD66</f>
        <v>0</v>
      </c>
      <c r="BY70" s="259"/>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c r="DJ70" s="88"/>
      <c r="DK70" s="88"/>
      <c r="DL70" s="88"/>
      <c r="DM70" s="88"/>
      <c r="DN70" s="88"/>
      <c r="DO70" s="88"/>
      <c r="DP70" s="88"/>
      <c r="DQ70" s="88"/>
      <c r="DR70" s="88"/>
      <c r="DS70" s="88"/>
      <c r="DT70" s="88"/>
      <c r="DU70" s="88"/>
      <c r="DV70" s="88"/>
      <c r="DW70" s="88"/>
      <c r="DX70" s="88"/>
    </row>
    <row r="71" spans="1:128" ht="15.6" customHeight="1">
      <c r="A71" s="141"/>
      <c r="B71" s="171">
        <v>4</v>
      </c>
      <c r="C71" s="302" t="str" cm="1">
        <f t="array" ref="C71">IF(D71="","",C14)</f>
        <v/>
      </c>
      <c r="D71" s="303" t="str" cm="1">
        <f t="array" ref="D71">IF(OR(K14=0,K14=""),"",D14)</f>
        <v/>
      </c>
      <c r="E71" s="304" t="str" cm="1">
        <f t="array" ref="E71">IF(AX71="","",AX71)</f>
        <v/>
      </c>
      <c r="F71" s="737"/>
      <c r="G71" s="738"/>
      <c r="H71" s="283"/>
      <c r="I71" s="284" t="str" cm="1">
        <f t="array" ref="I71">IF(OR(K14="",K14=0),"",K14)</f>
        <v/>
      </c>
      <c r="J71" s="743" t="str" cm="1">
        <f t="array" ref="J71">IFERROR(IF(F71="","",VLOOKUP(F71,'10. Condition and Temporal'!$B$6:$F$103,5,FALSE)),"Error ▲")</f>
        <v/>
      </c>
      <c r="K71" s="744"/>
      <c r="L71" s="239" t="str" cm="1">
        <f t="array" ref="L71">IFERROR(IF(D71="","",IF(AX71="Distinctiveness",(((((I71*AH71*AJ71)-(I71*V71*X71))*(AV71*AT71))+(I71*V71*X71))*(AP71))/10000,((((I71*AJ71*AH71)-(I71*V71*X71))*(AV71*AR71))+(I71*V71*X71))*AP71/10000)),"Error ▲")</f>
        <v/>
      </c>
      <c r="M71" s="753" t="str" cm="1">
        <f t="array" ref="M71">IFERROR(IF(F71="","",L71-AD71),"Error ▲")</f>
        <v/>
      </c>
      <c r="N71" s="754"/>
      <c r="O71" s="236"/>
      <c r="P71" s="180"/>
      <c r="Q71" s="225"/>
      <c r="R71" s="720"/>
      <c r="S71" s="226"/>
      <c r="T71" s="170" t="str" cm="1">
        <f t="array" ref="T71">IF(D71="","",K14)</f>
        <v/>
      </c>
      <c r="U71" s="161" t="str" cm="1">
        <f t="array" ref="U71">IF($D71="","",T14)</f>
        <v/>
      </c>
      <c r="V71" s="178" t="str" cm="1">
        <f t="array" ref="V71">IF($D71="","",V14)</f>
        <v/>
      </c>
      <c r="W71" s="161" t="str" cm="1">
        <f t="array" ref="W71">IF($D71="","",W14)</f>
        <v/>
      </c>
      <c r="X71" s="178" t="str" cm="1">
        <f t="array" ref="X71">IF($D71="","",X14)</f>
        <v/>
      </c>
      <c r="Y71" s="291"/>
      <c r="Z71" s="292"/>
      <c r="AA71" s="293"/>
      <c r="AB71" s="161" t="str" cm="1">
        <f t="array" ref="AB71">IF($D71="","",AB14)</f>
        <v/>
      </c>
      <c r="AC71" s="178" t="str" cm="1">
        <f t="array" ref="AC71">IF($D71="","",AD14)</f>
        <v/>
      </c>
      <c r="AD71" s="170" t="str" cm="1">
        <f t="array" ref="AD71">IF(AC71="","",(T71*V71*X71)*AC71/10000)</f>
        <v/>
      </c>
      <c r="AE71" s="170" t="str" cm="1">
        <f t="array" ref="AE71">IF(AD71="","",IF(AH71&lt;V71,"Not Acceptable","Acceptable"))</f>
        <v/>
      </c>
      <c r="AF71" s="170" t="str" cm="1">
        <f t="array" ref="AF71">IF(D71="","",I71)</f>
        <v/>
      </c>
      <c r="AG71" s="161" t="str" cm="1">
        <f t="array" ref="AG71">IF(D71="","",VLOOKUP(F71,'9. All Habitats + Multipliers'!$C$4:$K$102,5,FALSE))</f>
        <v/>
      </c>
      <c r="AH71" s="178" t="str" cm="1">
        <f t="array" ref="AH71">IF(AG71="","",VLOOKUP(AG71,'11. Lists'!$B$47:$D$49,2,FALSE))</f>
        <v/>
      </c>
      <c r="AI71" s="161" t="str" cm="1">
        <f t="array" ref="AI71">IF(D71="","",J71)</f>
        <v/>
      </c>
      <c r="AJ71" s="178" t="str" cm="1">
        <f t="array" ref="AJ71">IF(AI71="","",VLOOKUP(AI71,'11. Lists'!$F$47:$G$51,2,FALSE))</f>
        <v/>
      </c>
      <c r="AK71" s="291"/>
      <c r="AL71" s="292"/>
      <c r="AM71" s="293"/>
      <c r="AN71" s="161" t="str" cm="1">
        <f t="array" ref="AN71">IF(H71="","",H71)</f>
        <v/>
      </c>
      <c r="AO71" s="162" t="str" cm="1">
        <f t="array" ref="AO71">IF(AN71="","",VLOOKUP(AN71,'11. Lists'!$F$36:$H$38,2,FALSE))</f>
        <v/>
      </c>
      <c r="AP71" s="178" t="str" cm="1">
        <f t="array" ref="AP71">IF(AN71="","",VLOOKUP(AN71,'11. Lists'!$F$36:$H$38,3,FALSE))</f>
        <v/>
      </c>
      <c r="AQ71" s="161"/>
      <c r="AR71" s="178"/>
      <c r="AS71" s="161"/>
      <c r="AT71" s="178"/>
      <c r="AU71" s="161" t="str" cm="1">
        <f t="array" ref="AU71">IF(D71="","",VLOOKUP(F71,'9. All Habitats + Multipliers'!$C$4:$K$102,8,FALSE))</f>
        <v/>
      </c>
      <c r="AV71" s="178" t="str" cm="1">
        <f t="array" ref="AV71">IF(AU71="","",VLOOKUP(AU71,'11. Lists'!$J$35:$K$38,2,FALSE))</f>
        <v/>
      </c>
      <c r="AW71" s="170" t="str" cm="1">
        <f t="array" ref="AW71">IF(D71="","",VLOOKUP(D71,'10. Condition and Temporal'!$B$6:$M$103,4,FALSE))</f>
        <v/>
      </c>
      <c r="AX71" s="170" t="str" cm="1">
        <f t="array" ref="AX71">IF(F71="","",IF(D71=F71,"Condition","Distinctiveness"))</f>
        <v/>
      </c>
      <c r="AY71" s="305" t="str" cm="1">
        <f t="array" ref="AY71">IF(COUNTIF(F71,"*grassland*"),"Grassland",IF(COUNTIF(F71,"*scree*"),"Sparsely vegetated land",C71))</f>
        <v/>
      </c>
      <c r="AZ71" s="264"/>
      <c r="BA71" s="299">
        <v>4</v>
      </c>
      <c r="BB71" s="162" t="str" cm="1">
        <f t="array" ref="BB71">TRIM(MID(SUBSTITUTE($AW$68,$BA$64,REPT(" ",LEN($AW$68))),($BA71-1)*LEN($AW$68)+1,LEN($AW$68)))</f>
        <v/>
      </c>
      <c r="BC71" s="162" t="str" cm="1">
        <f t="array" ref="BC71">TRIM(MID(SUBSTITUTE($AW$69,$BA$64,REPT(" ",LEN($AW$69))),($BA71-1)*LEN($AW$69)+1,LEN($AW$69)))</f>
        <v/>
      </c>
      <c r="BD71" s="162" t="str" cm="1">
        <f t="array" ref="BD71">TRIM(MID(SUBSTITUTE($AW$70,$BA$64,REPT(" ",LEN($AW$70))),($BA71-1)*LEN($AW$70)+1,LEN($AW$70)))</f>
        <v/>
      </c>
      <c r="BE71" s="162" t="str" cm="1">
        <f t="array" ref="BE71">TRIM(MID(SUBSTITUTE($AW$71,$BA$64,REPT(" ",LEN($AW$71))),($BA71-1)*LEN($AW$71)+1,LEN($AW$71)))</f>
        <v/>
      </c>
      <c r="BF71" s="162" t="str" cm="1">
        <f t="array" ref="BF71">TRIM(MID(SUBSTITUTE($AW$72,$BA$64,REPT(" ",LEN($AW$72))),($BA71-1)*LEN($AW$72)+1,LEN($AW$72)))</f>
        <v/>
      </c>
      <c r="BG71" s="162" t="str" cm="1">
        <f t="array" ref="BG71">TRIM(MID(SUBSTITUTE($AW$73,$BA$64,REPT(" ",LEN($AW$73))),($BA71-1)*LEN($AW$73)+1,LEN($AW$73)))</f>
        <v/>
      </c>
      <c r="BH71" s="162" t="str" cm="1">
        <f t="array" ref="BH71">TRIM(MID(SUBSTITUTE($AW$74,$BA$64,REPT(" ",LEN($AW$74))),($BA71-1)*LEN($AW$74)+1,LEN($AW$74)))</f>
        <v/>
      </c>
      <c r="BI71" s="162" t="str" cm="1">
        <f t="array" ref="BI71">TRIM(MID(SUBSTITUTE($AW$75,$BA$64,REPT(" ",LEN($AW$75))),($BA71-1)*LEN($AW$75)+1,LEN($AW$75)))</f>
        <v/>
      </c>
      <c r="BJ71" s="162" t="str" cm="1">
        <f t="array" ref="BJ71">TRIM(MID(SUBSTITUTE($AW$76,$BA$64,REPT(" ",LEN($AW$76))),($BA71-1)*LEN($AW$76)+1,LEN($AW$76)))</f>
        <v/>
      </c>
      <c r="BK71" s="162" t="str" cm="1">
        <f t="array" ref="BK71">TRIM(MID(SUBSTITUTE($AW$77,$BA$64,REPT(" ",LEN($AW$77))),($BA71-1)*LEN($AW$77)+1,LEN($AW$77)))</f>
        <v/>
      </c>
      <c r="BL71" s="162" t="str" cm="1">
        <f t="array" ref="BL71">TRIM(MID(SUBSTITUTE($AW$78,$BA$64,REPT(" ",LEN($AW$78))),($BA71-1)*LEN($AW$78)+1,LEN($AW$78)))</f>
        <v/>
      </c>
      <c r="BM71" s="162" t="str" cm="1">
        <f t="array" ref="BM71">TRIM(MID(SUBSTITUTE($AW$79,$BA$64,REPT(" ",LEN($AW$79))),($BA71-1)*LEN($AW$79)+1,LEN($AW$79)))</f>
        <v/>
      </c>
      <c r="BN71" s="162" t="str" cm="1">
        <f t="array" ref="BN71">TRIM(MID(SUBSTITUTE($AW$80,$BA$64,REPT(" ",LEN($AW$80))),($BA71-1)*LEN($AW$80)+1,LEN($AW$80)))</f>
        <v/>
      </c>
      <c r="BO71" s="162" t="str" cm="1">
        <f t="array" ref="BO71">TRIM(MID(SUBSTITUTE($AW$81,$BA$64,REPT(" ",LEN($AW$81))),($BA71-1)*LEN($AW$81)+1,LEN($AW$81)))</f>
        <v/>
      </c>
      <c r="BP71" s="162" t="str" cm="1">
        <f t="array" ref="BP71">TRIM(MID(SUBSTITUTE($AW$82,$BA$64,REPT(" ",LEN($AW$82))),($BA71-1)*LEN($AW$82)+1,LEN($AW$82)))</f>
        <v/>
      </c>
      <c r="BQ71" s="162" t="str" cm="1">
        <f t="array" ref="BQ71">TRIM(MID(SUBSTITUTE($AW$83,$BA$64,REPT(" ",LEN($AW$83))),($BA71-1)*LEN($AW$83)+1,LEN($AW$83)))</f>
        <v/>
      </c>
      <c r="BR71" s="162" t="str" cm="1">
        <f t="array" ref="BR71">TRIM(MID(SUBSTITUTE($AW$84,$BA$64,REPT(" ",LEN($AW$84))),($BA71-1)*LEN($AW$84)+1,LEN($AW$84)))</f>
        <v/>
      </c>
      <c r="BS71" s="162" t="str" cm="1">
        <f t="array" ref="BS71">TRIM(MID(SUBSTITUTE($AW$85,$BA$64,REPT(" ",LEN($AW$85))),($BA71-1)*LEN($AW$85)+1,LEN($AW$85)))</f>
        <v/>
      </c>
      <c r="BT71" s="162" t="str" cm="1">
        <f t="array" ref="BT71">TRIM(MID(SUBSTITUTE($AW$86,$BA$64,REPT(" ",LEN($AW$86))),($BA71-1)*LEN($AW$86)+1,LEN($AW$86)))</f>
        <v/>
      </c>
      <c r="BU71" s="178" t="str" cm="1">
        <f t="array" ref="BU71">TRIM(MID(SUBSTITUTE($AW$87,$BA$64,REPT(" ",LEN($AW$87))),($BA71-1)*LEN($AW$87)+1,LEN($AW$87)))</f>
        <v/>
      </c>
      <c r="BV71" s="161" t="str" cm="1">
        <f t="array" ref="BV71">IF(BX71=0,"",CONCATENATE(BW71,"68:",BW71,BX71+67))</f>
        <v/>
      </c>
      <c r="BW71" s="300" t="s">
        <v>201</v>
      </c>
      <c r="BX71" s="301" cm="1">
        <f t="array" ref="BX71">BE66</f>
        <v>0</v>
      </c>
      <c r="BY71" s="259"/>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88"/>
      <c r="DJ71" s="88"/>
      <c r="DK71" s="88"/>
      <c r="DL71" s="88"/>
      <c r="DM71" s="88"/>
      <c r="DN71" s="88"/>
      <c r="DO71" s="88"/>
      <c r="DP71" s="88"/>
      <c r="DQ71" s="88"/>
      <c r="DR71" s="88"/>
      <c r="DS71" s="88"/>
      <c r="DT71" s="88"/>
      <c r="DU71" s="88"/>
      <c r="DV71" s="88"/>
      <c r="DW71" s="88"/>
      <c r="DX71" s="88"/>
    </row>
    <row r="72" spans="1:128" ht="15.6" customHeight="1">
      <c r="A72" s="141"/>
      <c r="B72" s="171">
        <v>5</v>
      </c>
      <c r="C72" s="302" t="str" cm="1">
        <f t="array" ref="C72">IF(D72="","",C15)</f>
        <v/>
      </c>
      <c r="D72" s="303" t="str" cm="1">
        <f t="array" ref="D72">IF(OR(K15=0,K15=""),"",D15)</f>
        <v/>
      </c>
      <c r="E72" s="304" t="str" cm="1">
        <f t="array" ref="E72">IF(AX72="","",AX72)</f>
        <v/>
      </c>
      <c r="F72" s="737"/>
      <c r="G72" s="738"/>
      <c r="H72" s="283"/>
      <c r="I72" s="284" t="str" cm="1">
        <f t="array" ref="I72">IF(OR(K15="",K15=0),"",K15)</f>
        <v/>
      </c>
      <c r="J72" s="743" t="str" cm="1">
        <f t="array" ref="J72">IFERROR(IF(F72="","",VLOOKUP(F72,'10. Condition and Temporal'!$B$6:$F$103,5,FALSE)),"Error ▲")</f>
        <v/>
      </c>
      <c r="K72" s="744"/>
      <c r="L72" s="239" t="str" cm="1">
        <f t="array" ref="L72">IFERROR(IF(D72="","",IF(AX72="Distinctiveness",(((((I72*AH72*AJ72)-(I72*V72*X72))*(AV72*AT72))+(I72*V72*X72))*(AP72))/10000,((((I72*AJ72*AH72)-(I72*V72*X72))*(AV72*AR72))+(I72*V72*X72))*AP72/10000)),"Error ▲")</f>
        <v/>
      </c>
      <c r="M72" s="753" t="str" cm="1">
        <f t="array" ref="M72">IFERROR(IF(F72="","",L72-AD72),"Error ▲")</f>
        <v/>
      </c>
      <c r="N72" s="754"/>
      <c r="O72" s="236"/>
      <c r="P72" s="180"/>
      <c r="Q72" s="225"/>
      <c r="R72" s="720"/>
      <c r="S72" s="226"/>
      <c r="T72" s="170" t="str" cm="1">
        <f t="array" ref="T72">IF(D72="","",K15)</f>
        <v/>
      </c>
      <c r="U72" s="161" t="str" cm="1">
        <f t="array" ref="U72">IF($D72="","",T15)</f>
        <v/>
      </c>
      <c r="V72" s="178" t="str" cm="1">
        <f t="array" ref="V72">IF($D72="","",V15)</f>
        <v/>
      </c>
      <c r="W72" s="161" t="str" cm="1">
        <f t="array" ref="W72">IF($D72="","",W15)</f>
        <v/>
      </c>
      <c r="X72" s="178" t="str" cm="1">
        <f t="array" ref="X72">IF($D72="","",X15)</f>
        <v/>
      </c>
      <c r="Y72" s="291"/>
      <c r="Z72" s="292"/>
      <c r="AA72" s="293"/>
      <c r="AB72" s="161" t="str" cm="1">
        <f t="array" ref="AB72">IF($D72="","",AB15)</f>
        <v/>
      </c>
      <c r="AC72" s="178" t="str" cm="1">
        <f t="array" ref="AC72">IF($D72="","",AD15)</f>
        <v/>
      </c>
      <c r="AD72" s="170" t="str" cm="1">
        <f t="array" ref="AD72">IF(AC72="","",(T72*V72*X72)*AC72/10000)</f>
        <v/>
      </c>
      <c r="AE72" s="170" t="str" cm="1">
        <f t="array" ref="AE72">IF(AD72="","",IF(AH72&lt;V72,"Not Acceptable","Acceptable"))</f>
        <v/>
      </c>
      <c r="AF72" s="170" t="str" cm="1">
        <f t="array" ref="AF72">IF(D72="","",I72)</f>
        <v/>
      </c>
      <c r="AG72" s="161" t="str" cm="1">
        <f t="array" ref="AG72">IF(D72="","",VLOOKUP(F72,'9. All Habitats + Multipliers'!$C$4:$K$102,5,FALSE))</f>
        <v/>
      </c>
      <c r="AH72" s="178" t="str" cm="1">
        <f t="array" ref="AH72">IF(AG72="","",VLOOKUP(AG72,'11. Lists'!$B$47:$D$49,2,FALSE))</f>
        <v/>
      </c>
      <c r="AI72" s="161" t="str" cm="1">
        <f t="array" ref="AI72">IF(D72="","",J72)</f>
        <v/>
      </c>
      <c r="AJ72" s="178" t="str" cm="1">
        <f t="array" ref="AJ72">IF(AI72="","",VLOOKUP(AI72,'11. Lists'!$F$47:$G$51,2,FALSE))</f>
        <v/>
      </c>
      <c r="AK72" s="291"/>
      <c r="AL72" s="292"/>
      <c r="AM72" s="293"/>
      <c r="AN72" s="161" t="str" cm="1">
        <f t="array" ref="AN72">IF(H72="","",H72)</f>
        <v/>
      </c>
      <c r="AO72" s="162" t="str" cm="1">
        <f t="array" ref="AO72">IF(AN72="","",VLOOKUP(AN72,'11. Lists'!$F$36:$H$38,2,FALSE))</f>
        <v/>
      </c>
      <c r="AP72" s="178" t="str" cm="1">
        <f t="array" ref="AP72">IF(AN72="","",VLOOKUP(AN72,'11. Lists'!$F$36:$H$38,3,FALSE))</f>
        <v/>
      </c>
      <c r="AQ72" s="161"/>
      <c r="AR72" s="178"/>
      <c r="AS72" s="161"/>
      <c r="AT72" s="178"/>
      <c r="AU72" s="161" t="str" cm="1">
        <f t="array" ref="AU72">IF(D72="","",VLOOKUP(F72,'9. All Habitats + Multipliers'!$C$4:$K$102,8,FALSE))</f>
        <v/>
      </c>
      <c r="AV72" s="178" t="str" cm="1">
        <f t="array" ref="AV72">IF(AU72="","",VLOOKUP(AU72,'11. Lists'!$J$35:$K$38,2,FALSE))</f>
        <v/>
      </c>
      <c r="AW72" s="170" t="str" cm="1">
        <f t="array" ref="AW72">IF(D72="","",VLOOKUP(D72,'10. Condition and Temporal'!$B$6:$M$103,4,FALSE))</f>
        <v/>
      </c>
      <c r="AX72" s="170" t="str" cm="1">
        <f t="array" ref="AX72">IF(F72="","",IF(D72=F72,"Condition","Distinctiveness"))</f>
        <v/>
      </c>
      <c r="AY72" s="305" t="str" cm="1">
        <f t="array" ref="AY72">IF(COUNTIF(F72,"*grassland*"),"Grassland",IF(COUNTIF(F72,"*scree*"),"Sparsely vegetated land",C72))</f>
        <v/>
      </c>
      <c r="AZ72" s="264"/>
      <c r="BA72" s="299">
        <v>5</v>
      </c>
      <c r="BB72" s="162" t="str" cm="1">
        <f t="array" ref="BB72">TRIM(MID(SUBSTITUTE($AW$68,$BA$64,REPT(" ",LEN($AW$68))),($BA72-1)*LEN($AW$68)+1,LEN($AW$68)))</f>
        <v/>
      </c>
      <c r="BC72" s="162" t="str" cm="1">
        <f t="array" ref="BC72">TRIM(MID(SUBSTITUTE($AW$69,$BA$64,REPT(" ",LEN($AW$69))),($BA72-1)*LEN($AW$69)+1,LEN($AW$69)))</f>
        <v/>
      </c>
      <c r="BD72" s="162" t="str" cm="1">
        <f t="array" ref="BD72">TRIM(MID(SUBSTITUTE($AW$70,$BA$64,REPT(" ",LEN($AW$70))),($BA72-1)*LEN($AW$70)+1,LEN($AW$70)))</f>
        <v/>
      </c>
      <c r="BE72" s="162" t="str" cm="1">
        <f t="array" ref="BE72">TRIM(MID(SUBSTITUTE($AW$71,$BA$64,REPT(" ",LEN($AW$71))),($BA72-1)*LEN($AW$71)+1,LEN($AW$71)))</f>
        <v/>
      </c>
      <c r="BF72" s="162" t="str" cm="1">
        <f t="array" ref="BF72">TRIM(MID(SUBSTITUTE($AW$72,$BA$64,REPT(" ",LEN($AW$72))),($BA72-1)*LEN($AW$72)+1,LEN($AW$72)))</f>
        <v/>
      </c>
      <c r="BG72" s="162" t="str" cm="1">
        <f t="array" ref="BG72">TRIM(MID(SUBSTITUTE($AW$73,$BA$64,REPT(" ",LEN($AW$73))),($BA72-1)*LEN($AW$73)+1,LEN($AW$73)))</f>
        <v/>
      </c>
      <c r="BH72" s="162" t="str" cm="1">
        <f t="array" ref="BH72">TRIM(MID(SUBSTITUTE($AW$74,$BA$64,REPT(" ",LEN($AW$74))),($BA72-1)*LEN($AW$74)+1,LEN($AW$74)))</f>
        <v/>
      </c>
      <c r="BI72" s="162" t="str" cm="1">
        <f t="array" ref="BI72">TRIM(MID(SUBSTITUTE($AW$75,$BA$64,REPT(" ",LEN($AW$75))),($BA72-1)*LEN($AW$75)+1,LEN($AW$75)))</f>
        <v/>
      </c>
      <c r="BJ72" s="162" t="str" cm="1">
        <f t="array" ref="BJ72">TRIM(MID(SUBSTITUTE($AW$76,$BA$64,REPT(" ",LEN($AW$76))),($BA72-1)*LEN($AW$76)+1,LEN($AW$76)))</f>
        <v/>
      </c>
      <c r="BK72" s="162" t="str" cm="1">
        <f t="array" ref="BK72">TRIM(MID(SUBSTITUTE($AW$77,$BA$64,REPT(" ",LEN($AW$77))),($BA72-1)*LEN($AW$77)+1,LEN($AW$77)))</f>
        <v/>
      </c>
      <c r="BL72" s="162" t="str" cm="1">
        <f t="array" ref="BL72">TRIM(MID(SUBSTITUTE($AW$78,$BA$64,REPT(" ",LEN($AW$78))),($BA72-1)*LEN($AW$78)+1,LEN($AW$78)))</f>
        <v/>
      </c>
      <c r="BM72" s="162" t="str" cm="1">
        <f t="array" ref="BM72">TRIM(MID(SUBSTITUTE($AW$79,$BA$64,REPT(" ",LEN($AW$79))),($BA72-1)*LEN($AW$79)+1,LEN($AW$79)))</f>
        <v/>
      </c>
      <c r="BN72" s="162" t="str" cm="1">
        <f t="array" ref="BN72">TRIM(MID(SUBSTITUTE($AW$80,$BA$64,REPT(" ",LEN($AW$80))),($BA72-1)*LEN($AW$80)+1,LEN($AW$80)))</f>
        <v/>
      </c>
      <c r="BO72" s="162" t="str" cm="1">
        <f t="array" ref="BO72">TRIM(MID(SUBSTITUTE($AW$81,$BA$64,REPT(" ",LEN($AW$81))),($BA72-1)*LEN($AW$81)+1,LEN($AW$81)))</f>
        <v/>
      </c>
      <c r="BP72" s="162" t="str" cm="1">
        <f t="array" ref="BP72">TRIM(MID(SUBSTITUTE($AW$82,$BA$64,REPT(" ",LEN($AW$82))),($BA72-1)*LEN($AW$82)+1,LEN($AW$82)))</f>
        <v/>
      </c>
      <c r="BQ72" s="162" t="str" cm="1">
        <f t="array" ref="BQ72">TRIM(MID(SUBSTITUTE($AW$83,$BA$64,REPT(" ",LEN($AW$83))),($BA72-1)*LEN($AW$83)+1,LEN($AW$83)))</f>
        <v/>
      </c>
      <c r="BR72" s="162" t="str" cm="1">
        <f t="array" ref="BR72">TRIM(MID(SUBSTITUTE($AW$84,$BA$64,REPT(" ",LEN($AW$84))),($BA72-1)*LEN($AW$84)+1,LEN($AW$84)))</f>
        <v/>
      </c>
      <c r="BS72" s="162" t="str" cm="1">
        <f t="array" ref="BS72">TRIM(MID(SUBSTITUTE($AW$85,$BA$64,REPT(" ",LEN($AW$85))),($BA72-1)*LEN($AW$85)+1,LEN($AW$85)))</f>
        <v/>
      </c>
      <c r="BT72" s="162" t="str" cm="1">
        <f t="array" ref="BT72">TRIM(MID(SUBSTITUTE($AW$86,$BA$64,REPT(" ",LEN($AW$86))),($BA72-1)*LEN($AW$86)+1,LEN($AW$86)))</f>
        <v/>
      </c>
      <c r="BU72" s="178" t="str" cm="1">
        <f t="array" ref="BU72">TRIM(MID(SUBSTITUTE($AW$87,$BA$64,REPT(" ",LEN($AW$87))),($BA72-1)*LEN($AW$87)+1,LEN($AW$87)))</f>
        <v/>
      </c>
      <c r="BV72" s="161" t="str" cm="1">
        <f t="array" ref="BV72">IF(BX72=0,"",CONCATENATE(BW72,"68:",BW72,BX72+67))</f>
        <v/>
      </c>
      <c r="BW72" s="300" t="s">
        <v>202</v>
      </c>
      <c r="BX72" s="301" cm="1">
        <f t="array" ref="BX72">BF66</f>
        <v>0</v>
      </c>
      <c r="BY72" s="259"/>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c r="DJ72" s="88"/>
      <c r="DK72" s="88"/>
      <c r="DL72" s="88"/>
      <c r="DM72" s="88"/>
      <c r="DN72" s="88"/>
      <c r="DO72" s="88"/>
      <c r="DP72" s="88"/>
      <c r="DQ72" s="88"/>
      <c r="DR72" s="88"/>
      <c r="DS72" s="88"/>
      <c r="DT72" s="88"/>
      <c r="DU72" s="88"/>
      <c r="DV72" s="88"/>
      <c r="DW72" s="88"/>
      <c r="DX72" s="88"/>
    </row>
    <row r="73" spans="1:128" ht="15.6" customHeight="1">
      <c r="A73" s="141"/>
      <c r="B73" s="171">
        <v>6</v>
      </c>
      <c r="C73" s="302" t="str" cm="1">
        <f t="array" ref="C73">IF(D73="","",C16)</f>
        <v/>
      </c>
      <c r="D73" s="303" t="str" cm="1">
        <f t="array" ref="D73">IF(OR(K16=0,K16=""),"",D16)</f>
        <v/>
      </c>
      <c r="E73" s="304" t="str" cm="1">
        <f t="array" ref="E73">IF(AX73="","",AX73)</f>
        <v/>
      </c>
      <c r="F73" s="737"/>
      <c r="G73" s="738"/>
      <c r="H73" s="283"/>
      <c r="I73" s="284" t="str" cm="1">
        <f t="array" ref="I73">IF(OR(K16="",K16=0),"",K16)</f>
        <v/>
      </c>
      <c r="J73" s="743" t="str" cm="1">
        <f t="array" ref="J73">IFERROR(IF(F73="","",VLOOKUP(F73,'10. Condition and Temporal'!$B$6:$F$103,5,FALSE)),"Error ▲")</f>
        <v/>
      </c>
      <c r="K73" s="744"/>
      <c r="L73" s="239" t="str" cm="1">
        <f t="array" ref="L73">IFERROR(IF(D73="","",IF(AX73="Distinctiveness",(((((I73*AH73*AJ73)-(I73*V73*X73))*(AV73*AT73))+(I73*V73*X73))*(AP73))/10000,((((I73*AJ73*AH73)-(I73*V73*X73))*(AV73*AR73))+(I73*V73*X73))*AP73/10000)),"Error ▲")</f>
        <v/>
      </c>
      <c r="M73" s="753" t="str" cm="1">
        <f t="array" ref="M73">IFERROR(IF(F73="","",L73-AD73),"Error ▲")</f>
        <v/>
      </c>
      <c r="N73" s="754"/>
      <c r="O73" s="236"/>
      <c r="P73" s="180"/>
      <c r="Q73" s="225"/>
      <c r="R73" s="720"/>
      <c r="S73" s="226"/>
      <c r="T73" s="170" t="str" cm="1">
        <f t="array" ref="T73">IF(D73="","",K16)</f>
        <v/>
      </c>
      <c r="U73" s="161" t="str" cm="1">
        <f t="array" ref="U73">IF($D73="","",T16)</f>
        <v/>
      </c>
      <c r="V73" s="178" t="str" cm="1">
        <f t="array" ref="V73">IF($D73="","",V16)</f>
        <v/>
      </c>
      <c r="W73" s="161" t="str" cm="1">
        <f t="array" ref="W73">IF($D73="","",W16)</f>
        <v/>
      </c>
      <c r="X73" s="178" t="str" cm="1">
        <f t="array" ref="X73">IF($D73="","",X16)</f>
        <v/>
      </c>
      <c r="Y73" s="291"/>
      <c r="Z73" s="292"/>
      <c r="AA73" s="293"/>
      <c r="AB73" s="161" t="str" cm="1">
        <f t="array" ref="AB73">IF($D73="","",AB16)</f>
        <v/>
      </c>
      <c r="AC73" s="178" t="str" cm="1">
        <f t="array" ref="AC73">IF($D73="","",AD16)</f>
        <v/>
      </c>
      <c r="AD73" s="170" t="str" cm="1">
        <f t="array" ref="AD73">IF(AC73="","",(T73*V73*X73)*AC73/10000)</f>
        <v/>
      </c>
      <c r="AE73" s="170" t="str" cm="1">
        <f t="array" ref="AE73">IF(AD73="","",IF(AH73&lt;V73,"Not Acceptable","Acceptable"))</f>
        <v/>
      </c>
      <c r="AF73" s="170" t="str" cm="1">
        <f t="array" ref="AF73">IF(D73="","",I73)</f>
        <v/>
      </c>
      <c r="AG73" s="161" t="str" cm="1">
        <f t="array" ref="AG73">IF(D73="","",VLOOKUP(F73,'9. All Habitats + Multipliers'!$C$4:$K$102,5,FALSE))</f>
        <v/>
      </c>
      <c r="AH73" s="178" t="str" cm="1">
        <f t="array" ref="AH73">IF(AG73="","",VLOOKUP(AG73,'11. Lists'!$B$47:$D$49,2,FALSE))</f>
        <v/>
      </c>
      <c r="AI73" s="161" t="str" cm="1">
        <f t="array" ref="AI73">IF(D73="","",J73)</f>
        <v/>
      </c>
      <c r="AJ73" s="178" t="str" cm="1">
        <f t="array" ref="AJ73">IF(AI73="","",VLOOKUP(AI73,'11. Lists'!$F$47:$G$51,2,FALSE))</f>
        <v/>
      </c>
      <c r="AK73" s="291"/>
      <c r="AL73" s="292"/>
      <c r="AM73" s="293"/>
      <c r="AN73" s="161" t="str" cm="1">
        <f t="array" ref="AN73">IF(H73="","",H73)</f>
        <v/>
      </c>
      <c r="AO73" s="162" t="str" cm="1">
        <f t="array" ref="AO73">IF(AN73="","",VLOOKUP(AN73,'11. Lists'!$F$36:$H$38,2,FALSE))</f>
        <v/>
      </c>
      <c r="AP73" s="178" t="str" cm="1">
        <f t="array" ref="AP73">IF(AN73="","",VLOOKUP(AN73,'11. Lists'!$F$36:$H$38,3,FALSE))</f>
        <v/>
      </c>
      <c r="AQ73" s="161"/>
      <c r="AR73" s="178"/>
      <c r="AS73" s="161"/>
      <c r="AT73" s="178"/>
      <c r="AU73" s="161" t="str" cm="1">
        <f t="array" ref="AU73">IF(D73="","",VLOOKUP(F73,'9. All Habitats + Multipliers'!$C$4:$K$102,8,FALSE))</f>
        <v/>
      </c>
      <c r="AV73" s="178" t="str" cm="1">
        <f t="array" ref="AV73">IF(AU73="","",VLOOKUP(AU73,'11. Lists'!$J$35:$K$38,2,FALSE))</f>
        <v/>
      </c>
      <c r="AW73" s="170" t="str" cm="1">
        <f t="array" ref="AW73">IF(D73="","",VLOOKUP(D73,'10. Condition and Temporal'!$B$6:$M$103,4,FALSE))</f>
        <v/>
      </c>
      <c r="AX73" s="170" t="str" cm="1">
        <f t="array" ref="AX73">IF(F73="","",IF(D73=F73,"Condition","Distinctiveness"))</f>
        <v/>
      </c>
      <c r="AY73" s="305" t="str" cm="1">
        <f t="array" ref="AY73">IF(COUNTIF(F73,"*grassland*"),"Grassland",IF(COUNTIF(F73,"*scree*"),"Sparsely vegetated land",C73))</f>
        <v/>
      </c>
      <c r="AZ73" s="264"/>
      <c r="BA73" s="299">
        <v>6</v>
      </c>
      <c r="BB73" s="162" t="str" cm="1">
        <f t="array" ref="BB73">TRIM(MID(SUBSTITUTE($AW$68,$BA$64,REPT(" ",LEN($AW$68))),($BA73-1)*LEN($AW$68)+1,LEN($AW$68)))</f>
        <v/>
      </c>
      <c r="BC73" s="162" t="str" cm="1">
        <f t="array" ref="BC73">TRIM(MID(SUBSTITUTE($AW$69,$BA$64,REPT(" ",LEN($AW$69))),($BA73-1)*LEN($AW$69)+1,LEN($AW$69)))</f>
        <v/>
      </c>
      <c r="BD73" s="162" t="str" cm="1">
        <f t="array" ref="BD73">TRIM(MID(SUBSTITUTE($AW$70,$BA$64,REPT(" ",LEN($AW$70))),($BA73-1)*LEN($AW$70)+1,LEN($AW$70)))</f>
        <v/>
      </c>
      <c r="BE73" s="162" t="str" cm="1">
        <f t="array" ref="BE73">TRIM(MID(SUBSTITUTE($AW$71,$BA$64,REPT(" ",LEN($AW$71))),($BA73-1)*LEN($AW$71)+1,LEN($AW$71)))</f>
        <v/>
      </c>
      <c r="BF73" s="162" t="str" cm="1">
        <f t="array" ref="BF73">TRIM(MID(SUBSTITUTE($AW$72,$BA$64,REPT(" ",LEN($AW$72))),($BA73-1)*LEN($AW$72)+1,LEN($AW$72)))</f>
        <v/>
      </c>
      <c r="BG73" s="162" t="str" cm="1">
        <f t="array" ref="BG73">TRIM(MID(SUBSTITUTE($AW$73,$BA$64,REPT(" ",LEN($AW$73))),($BA73-1)*LEN($AW$73)+1,LEN($AW$73)))</f>
        <v/>
      </c>
      <c r="BH73" s="162" t="str" cm="1">
        <f t="array" ref="BH73">TRIM(MID(SUBSTITUTE($AW$74,$BA$64,REPT(" ",LEN($AW$74))),($BA73-1)*LEN($AW$74)+1,LEN($AW$74)))</f>
        <v/>
      </c>
      <c r="BI73" s="162" t="str" cm="1">
        <f t="array" ref="BI73">TRIM(MID(SUBSTITUTE($AW$75,$BA$64,REPT(" ",LEN($AW$75))),($BA73-1)*LEN($AW$75)+1,LEN($AW$75)))</f>
        <v/>
      </c>
      <c r="BJ73" s="162" t="str" cm="1">
        <f t="array" ref="BJ73">TRIM(MID(SUBSTITUTE($AW$76,$BA$64,REPT(" ",LEN($AW$76))),($BA73-1)*LEN($AW$76)+1,LEN($AW$76)))</f>
        <v/>
      </c>
      <c r="BK73" s="162" t="str" cm="1">
        <f t="array" ref="BK73">TRIM(MID(SUBSTITUTE($AW$77,$BA$64,REPT(" ",LEN($AW$77))),($BA73-1)*LEN($AW$77)+1,LEN($AW$77)))</f>
        <v/>
      </c>
      <c r="BL73" s="162" t="str" cm="1">
        <f t="array" ref="BL73">TRIM(MID(SUBSTITUTE($AW$78,$BA$64,REPT(" ",LEN($AW$78))),($BA73-1)*LEN($AW$78)+1,LEN($AW$78)))</f>
        <v/>
      </c>
      <c r="BM73" s="162" t="str" cm="1">
        <f t="array" ref="BM73">TRIM(MID(SUBSTITUTE($AW$79,$BA$64,REPT(" ",LEN($AW$79))),($BA73-1)*LEN($AW$79)+1,LEN($AW$79)))</f>
        <v/>
      </c>
      <c r="BN73" s="162" t="str" cm="1">
        <f t="array" ref="BN73">TRIM(MID(SUBSTITUTE($AW$80,$BA$64,REPT(" ",LEN($AW$80))),($BA73-1)*LEN($AW$80)+1,LEN($AW$80)))</f>
        <v/>
      </c>
      <c r="BO73" s="162" t="str" cm="1">
        <f t="array" ref="BO73">TRIM(MID(SUBSTITUTE($AW$81,$BA$64,REPT(" ",LEN($AW$81))),($BA73-1)*LEN($AW$81)+1,LEN($AW$81)))</f>
        <v/>
      </c>
      <c r="BP73" s="162" t="str" cm="1">
        <f t="array" ref="BP73">TRIM(MID(SUBSTITUTE($AW$82,$BA$64,REPT(" ",LEN($AW$82))),($BA73-1)*LEN($AW$82)+1,LEN($AW$82)))</f>
        <v/>
      </c>
      <c r="BQ73" s="162" t="str" cm="1">
        <f t="array" ref="BQ73">TRIM(MID(SUBSTITUTE($AW$83,$BA$64,REPT(" ",LEN($AW$83))),($BA73-1)*LEN($AW$83)+1,LEN($AW$83)))</f>
        <v/>
      </c>
      <c r="BR73" s="162" t="str" cm="1">
        <f t="array" ref="BR73">TRIM(MID(SUBSTITUTE($AW$84,$BA$64,REPT(" ",LEN($AW$84))),($BA73-1)*LEN($AW$84)+1,LEN($AW$84)))</f>
        <v/>
      </c>
      <c r="BS73" s="162" t="str" cm="1">
        <f t="array" ref="BS73">TRIM(MID(SUBSTITUTE($AW$85,$BA$64,REPT(" ",LEN($AW$85))),($BA73-1)*LEN($AW$85)+1,LEN($AW$85)))</f>
        <v/>
      </c>
      <c r="BT73" s="162" t="str" cm="1">
        <f t="array" ref="BT73">TRIM(MID(SUBSTITUTE($AW$86,$BA$64,REPT(" ",LEN($AW$86))),($BA73-1)*LEN($AW$86)+1,LEN($AW$86)))</f>
        <v/>
      </c>
      <c r="BU73" s="178" t="str" cm="1">
        <f t="array" ref="BU73">TRIM(MID(SUBSTITUTE($AW$87,$BA$64,REPT(" ",LEN($AW$87))),($BA73-1)*LEN($AW$87)+1,LEN($AW$87)))</f>
        <v/>
      </c>
      <c r="BV73" s="161" t="str" cm="1">
        <f t="array" ref="BV73">IF(BX73=0,"",CONCATENATE(BW73,"68:",BW73,BX73+67))</f>
        <v/>
      </c>
      <c r="BW73" s="300" t="s">
        <v>203</v>
      </c>
      <c r="BX73" s="301" cm="1">
        <f t="array" ref="BX73">BG66</f>
        <v>0</v>
      </c>
      <c r="BY73" s="259"/>
      <c r="BZ73" s="88"/>
      <c r="CA73" s="88"/>
      <c r="CB73" s="88"/>
      <c r="CC73" s="88"/>
      <c r="CD73" s="88"/>
      <c r="CE73" s="88"/>
      <c r="CF73" s="88"/>
      <c r="CG73" s="88"/>
      <c r="CH73" s="88"/>
      <c r="CI73" s="88"/>
      <c r="CJ73" s="88"/>
      <c r="CK73" s="88"/>
      <c r="CL73" s="88"/>
      <c r="CM73" s="88"/>
      <c r="CN73" s="88"/>
      <c r="CO73" s="88"/>
      <c r="CP73" s="88"/>
      <c r="CQ73" s="88"/>
      <c r="CR73" s="88"/>
      <c r="CS73" s="88"/>
      <c r="CT73" s="88"/>
      <c r="CU73" s="88"/>
      <c r="CV73" s="88"/>
      <c r="CW73" s="88"/>
      <c r="CX73" s="88"/>
      <c r="CY73" s="88"/>
      <c r="CZ73" s="88"/>
      <c r="DA73" s="88"/>
      <c r="DB73" s="88"/>
      <c r="DC73" s="88"/>
      <c r="DD73" s="88"/>
      <c r="DE73" s="88"/>
      <c r="DF73" s="88"/>
      <c r="DG73" s="88"/>
      <c r="DH73" s="88"/>
      <c r="DI73" s="88"/>
      <c r="DJ73" s="88"/>
      <c r="DK73" s="88"/>
      <c r="DL73" s="88"/>
      <c r="DM73" s="88"/>
      <c r="DN73" s="88"/>
      <c r="DO73" s="88"/>
      <c r="DP73" s="88"/>
      <c r="DQ73" s="88"/>
      <c r="DR73" s="88"/>
      <c r="DS73" s="88"/>
      <c r="DT73" s="88"/>
      <c r="DU73" s="88"/>
      <c r="DV73" s="88"/>
      <c r="DW73" s="88"/>
      <c r="DX73" s="88"/>
    </row>
    <row r="74" spans="1:128" ht="15.6" customHeight="1">
      <c r="A74" s="141"/>
      <c r="B74" s="171">
        <v>7</v>
      </c>
      <c r="C74" s="302" t="str" cm="1">
        <f t="array" ref="C74">IF(D74="","",C17)</f>
        <v/>
      </c>
      <c r="D74" s="303" t="str" cm="1">
        <f t="array" ref="D74">IF(OR(K17=0,K17=""),"",D17)</f>
        <v/>
      </c>
      <c r="E74" s="304" t="str" cm="1">
        <f t="array" ref="E74">IF(AX74="","",AX74)</f>
        <v/>
      </c>
      <c r="F74" s="737"/>
      <c r="G74" s="738"/>
      <c r="H74" s="283"/>
      <c r="I74" s="284" t="str" cm="1">
        <f t="array" ref="I74">IF(OR(K17="",K17=0),"",K17)</f>
        <v/>
      </c>
      <c r="J74" s="743" t="str" cm="1">
        <f t="array" ref="J74">IFERROR(IF(F74="","",VLOOKUP(F74,'10. Condition and Temporal'!$B$6:$F$103,5,FALSE)),"Error ▲")</f>
        <v/>
      </c>
      <c r="K74" s="744"/>
      <c r="L74" s="239" t="str" cm="1">
        <f t="array" ref="L74">IFERROR(IF(D74="","",IF(AX74="Distinctiveness",(((((I74*AH74*AJ74)-(I74*V74*X74))*(AV74*AT74))+(I74*V74*X74))*(AP74))/10000,((((I74*AJ74*AH74)-(I74*V74*X74))*(AV74*AR74))+(I74*V74*X74))*AP74/10000)),"Error ▲")</f>
        <v/>
      </c>
      <c r="M74" s="753" t="str" cm="1">
        <f t="array" ref="M74">IFERROR(IF(F74="","",L74-AD74),"Error ▲")</f>
        <v/>
      </c>
      <c r="N74" s="754"/>
      <c r="O74" s="236"/>
      <c r="P74" s="180"/>
      <c r="Q74" s="225"/>
      <c r="R74" s="720"/>
      <c r="S74" s="226"/>
      <c r="T74" s="170" t="str" cm="1">
        <f t="array" ref="T74">IF(D74="","",K17)</f>
        <v/>
      </c>
      <c r="U74" s="161" t="str" cm="1">
        <f t="array" ref="U74">IF($D74="","",T17)</f>
        <v/>
      </c>
      <c r="V74" s="178" t="str" cm="1">
        <f t="array" ref="V74">IF($D74="","",V17)</f>
        <v/>
      </c>
      <c r="W74" s="161" t="str" cm="1">
        <f t="array" ref="W74">IF($D74="","",W17)</f>
        <v/>
      </c>
      <c r="X74" s="178" t="str" cm="1">
        <f t="array" ref="X74">IF($D74="","",X17)</f>
        <v/>
      </c>
      <c r="Y74" s="291"/>
      <c r="Z74" s="292"/>
      <c r="AA74" s="293"/>
      <c r="AB74" s="161" t="str" cm="1">
        <f t="array" ref="AB74">IF($D74="","",AB17)</f>
        <v/>
      </c>
      <c r="AC74" s="178" t="str" cm="1">
        <f t="array" ref="AC74">IF($D74="","",AD17)</f>
        <v/>
      </c>
      <c r="AD74" s="170" t="str" cm="1">
        <f t="array" ref="AD74">IF(AC74="","",(T74*V74*X74)*AC74/10000)</f>
        <v/>
      </c>
      <c r="AE74" s="170" t="str" cm="1">
        <f t="array" ref="AE74">IF(AD74="","",IF(AH74&lt;V74,"Not Acceptable","Acceptable"))</f>
        <v/>
      </c>
      <c r="AF74" s="170" t="str" cm="1">
        <f t="array" ref="AF74">IF(D74="","",I74)</f>
        <v/>
      </c>
      <c r="AG74" s="161" t="str" cm="1">
        <f t="array" ref="AG74">IF(D74="","",VLOOKUP(F74,'9. All Habitats + Multipliers'!$C$4:$K$102,5,FALSE))</f>
        <v/>
      </c>
      <c r="AH74" s="178" t="str" cm="1">
        <f t="array" ref="AH74">IF(AG74="","",VLOOKUP(AG74,'11. Lists'!$B$47:$D$49,2,FALSE))</f>
        <v/>
      </c>
      <c r="AI74" s="161" t="str" cm="1">
        <f t="array" ref="AI74">IF(D74="","",J74)</f>
        <v/>
      </c>
      <c r="AJ74" s="178" t="str" cm="1">
        <f t="array" ref="AJ74">IF(AI74="","",VLOOKUP(AI74,'11. Lists'!$F$47:$G$51,2,FALSE))</f>
        <v/>
      </c>
      <c r="AK74" s="291"/>
      <c r="AL74" s="292"/>
      <c r="AM74" s="293"/>
      <c r="AN74" s="161" t="str" cm="1">
        <f t="array" ref="AN74">IF(H74="","",H74)</f>
        <v/>
      </c>
      <c r="AO74" s="162" t="str" cm="1">
        <f t="array" ref="AO74">IF(AN74="","",VLOOKUP(AN74,'11. Lists'!$F$36:$H$38,2,FALSE))</f>
        <v/>
      </c>
      <c r="AP74" s="178" t="str" cm="1">
        <f t="array" ref="AP74">IF(AN74="","",VLOOKUP(AN74,'11. Lists'!$F$36:$H$38,3,FALSE))</f>
        <v/>
      </c>
      <c r="AQ74" s="161"/>
      <c r="AR74" s="178"/>
      <c r="AS74" s="161"/>
      <c r="AT74" s="178"/>
      <c r="AU74" s="161" t="str" cm="1">
        <f t="array" ref="AU74">IF(D74="","",VLOOKUP(F74,'9. All Habitats + Multipliers'!$C$4:$K$102,8,FALSE))</f>
        <v/>
      </c>
      <c r="AV74" s="178" t="str" cm="1">
        <f t="array" ref="AV74">IF(AU74="","",VLOOKUP(AU74,'11. Lists'!$J$35:$K$38,2,FALSE))</f>
        <v/>
      </c>
      <c r="AW74" s="170" t="str" cm="1">
        <f t="array" ref="AW74">IF(D74="","",VLOOKUP(D74,'10. Condition and Temporal'!$B$6:$M$103,4,FALSE))</f>
        <v/>
      </c>
      <c r="AX74" s="170" t="str" cm="1">
        <f t="array" ref="AX74">IF(F74="","",IF(D74=F74,"Condition","Distinctiveness"))</f>
        <v/>
      </c>
      <c r="AY74" s="305" t="str" cm="1">
        <f t="array" ref="AY74">IF(COUNTIF(F74,"*grassland*"),"Grassland",IF(COUNTIF(F74,"*scree*"),"Sparsely vegetated land",C74))</f>
        <v/>
      </c>
      <c r="AZ74" s="264"/>
      <c r="BA74" s="299">
        <v>7</v>
      </c>
      <c r="BB74" s="162" t="str" cm="1">
        <f t="array" ref="BB74">TRIM(MID(SUBSTITUTE($AW$68,$BA$64,REPT(" ",LEN($AW$68))),($BA74-1)*LEN($AW$68)+1,LEN($AW$68)))</f>
        <v/>
      </c>
      <c r="BC74" s="162" t="str" cm="1">
        <f t="array" ref="BC74">TRIM(MID(SUBSTITUTE($AW$69,$BA$64,REPT(" ",LEN($AW$69))),($BA74-1)*LEN($AW$69)+1,LEN($AW$69)))</f>
        <v/>
      </c>
      <c r="BD74" s="162" t="str" cm="1">
        <f t="array" ref="BD74">TRIM(MID(SUBSTITUTE($AW$70,$BA$64,REPT(" ",LEN($AW$70))),($BA74-1)*LEN($AW$70)+1,LEN($AW$70)))</f>
        <v/>
      </c>
      <c r="BE74" s="162" t="str" cm="1">
        <f t="array" ref="BE74">TRIM(MID(SUBSTITUTE($AW$71,$BA$64,REPT(" ",LEN($AW$71))),($BA74-1)*LEN($AW$71)+1,LEN($AW$71)))</f>
        <v/>
      </c>
      <c r="BF74" s="162" t="str" cm="1">
        <f t="array" ref="BF74">TRIM(MID(SUBSTITUTE($AW$72,$BA$64,REPT(" ",LEN($AW$72))),($BA74-1)*LEN($AW$72)+1,LEN($AW$72)))</f>
        <v/>
      </c>
      <c r="BG74" s="162" t="str" cm="1">
        <f t="array" ref="BG74">TRIM(MID(SUBSTITUTE($AW$73,$BA$64,REPT(" ",LEN($AW$73))),($BA74-1)*LEN($AW$73)+1,LEN($AW$73)))</f>
        <v/>
      </c>
      <c r="BH74" s="162" t="str" cm="1">
        <f t="array" ref="BH74">TRIM(MID(SUBSTITUTE($AW$74,$BA$64,REPT(" ",LEN($AW$74))),($BA74-1)*LEN($AW$74)+1,LEN($AW$74)))</f>
        <v/>
      </c>
      <c r="BI74" s="162" t="str" cm="1">
        <f t="array" ref="BI74">TRIM(MID(SUBSTITUTE($AW$75,$BA$64,REPT(" ",LEN($AW$75))),($BA74-1)*LEN($AW$75)+1,LEN($AW$75)))</f>
        <v/>
      </c>
      <c r="BJ74" s="162" t="str" cm="1">
        <f t="array" ref="BJ74">TRIM(MID(SUBSTITUTE($AW$76,$BA$64,REPT(" ",LEN($AW$76))),($BA74-1)*LEN($AW$76)+1,LEN($AW$76)))</f>
        <v/>
      </c>
      <c r="BK74" s="162" t="str" cm="1">
        <f t="array" ref="BK74">TRIM(MID(SUBSTITUTE($AW$77,$BA$64,REPT(" ",LEN($AW$77))),($BA74-1)*LEN($AW$77)+1,LEN($AW$77)))</f>
        <v/>
      </c>
      <c r="BL74" s="162" t="str" cm="1">
        <f t="array" ref="BL74">TRIM(MID(SUBSTITUTE($AW$78,$BA$64,REPT(" ",LEN($AW$78))),($BA74-1)*LEN($AW$78)+1,LEN($AW$78)))</f>
        <v/>
      </c>
      <c r="BM74" s="162" t="str" cm="1">
        <f t="array" ref="BM74">TRIM(MID(SUBSTITUTE($AW$79,$BA$64,REPT(" ",LEN($AW$79))),($BA74-1)*LEN($AW$79)+1,LEN($AW$79)))</f>
        <v/>
      </c>
      <c r="BN74" s="162" t="str" cm="1">
        <f t="array" ref="BN74">TRIM(MID(SUBSTITUTE($AW$80,$BA$64,REPT(" ",LEN($AW$80))),($BA74-1)*LEN($AW$80)+1,LEN($AW$80)))</f>
        <v/>
      </c>
      <c r="BO74" s="162" t="str" cm="1">
        <f t="array" ref="BO74">TRIM(MID(SUBSTITUTE($AW$81,$BA$64,REPT(" ",LEN($AW$81))),($BA74-1)*LEN($AW$81)+1,LEN($AW$81)))</f>
        <v/>
      </c>
      <c r="BP74" s="162" t="str" cm="1">
        <f t="array" ref="BP74">TRIM(MID(SUBSTITUTE($AW$82,$BA$64,REPT(" ",LEN($AW$82))),($BA74-1)*LEN($AW$82)+1,LEN($AW$82)))</f>
        <v/>
      </c>
      <c r="BQ74" s="162" t="str" cm="1">
        <f t="array" ref="BQ74">TRIM(MID(SUBSTITUTE($AW$83,$BA$64,REPT(" ",LEN($AW$83))),($BA74-1)*LEN($AW$83)+1,LEN($AW$83)))</f>
        <v/>
      </c>
      <c r="BR74" s="162" t="str" cm="1">
        <f t="array" ref="BR74">TRIM(MID(SUBSTITUTE($AW$84,$BA$64,REPT(" ",LEN($AW$84))),($BA74-1)*LEN($AW$84)+1,LEN($AW$84)))</f>
        <v/>
      </c>
      <c r="BS74" s="162" t="str" cm="1">
        <f t="array" ref="BS74">TRIM(MID(SUBSTITUTE($AW$85,$BA$64,REPT(" ",LEN($AW$85))),($BA74-1)*LEN($AW$85)+1,LEN($AW$85)))</f>
        <v/>
      </c>
      <c r="BT74" s="162" t="str" cm="1">
        <f t="array" ref="BT74">TRIM(MID(SUBSTITUTE($AW$86,$BA$64,REPT(" ",LEN($AW$86))),($BA74-1)*LEN($AW$86)+1,LEN($AW$86)))</f>
        <v/>
      </c>
      <c r="BU74" s="178" t="str" cm="1">
        <f t="array" ref="BU74">TRIM(MID(SUBSTITUTE($AW$87,$BA$64,REPT(" ",LEN($AW$87))),($BA74-1)*LEN($AW$87)+1,LEN($AW$87)))</f>
        <v/>
      </c>
      <c r="BV74" s="161" t="str" cm="1">
        <f t="array" ref="BV74">IF(BX74=0,"",CONCATENATE(BW74,"68:",BW74,BX74+67))</f>
        <v/>
      </c>
      <c r="BW74" s="300" t="s">
        <v>204</v>
      </c>
      <c r="BX74" s="301" cm="1">
        <f t="array" ref="BX74">BH66</f>
        <v>0</v>
      </c>
      <c r="BY74" s="259"/>
      <c r="BZ74" s="88"/>
      <c r="CA74" s="88"/>
      <c r="CB74" s="88"/>
      <c r="CC74" s="88"/>
      <c r="CD74" s="88"/>
      <c r="CE74" s="88"/>
      <c r="CF74" s="88"/>
      <c r="CG74" s="88"/>
      <c r="CH74" s="88"/>
      <c r="CI74" s="88"/>
      <c r="CJ74" s="88"/>
      <c r="CK74" s="88"/>
      <c r="CL74" s="88"/>
      <c r="CM74" s="88"/>
      <c r="CN74" s="88"/>
      <c r="CO74" s="88"/>
      <c r="CP74" s="88"/>
      <c r="CQ74" s="88"/>
      <c r="CR74" s="88"/>
      <c r="CS74" s="88"/>
      <c r="CT74" s="88"/>
      <c r="CU74" s="88"/>
      <c r="CV74" s="88"/>
      <c r="CW74" s="88"/>
      <c r="CX74" s="88"/>
      <c r="CY74" s="88"/>
      <c r="CZ74" s="88"/>
      <c r="DA74" s="88"/>
      <c r="DB74" s="88"/>
      <c r="DC74" s="88"/>
      <c r="DD74" s="88"/>
      <c r="DE74" s="88"/>
      <c r="DF74" s="88"/>
      <c r="DG74" s="88"/>
      <c r="DH74" s="88"/>
      <c r="DI74" s="88"/>
      <c r="DJ74" s="88"/>
      <c r="DK74" s="88"/>
      <c r="DL74" s="88"/>
      <c r="DM74" s="88"/>
      <c r="DN74" s="88"/>
      <c r="DO74" s="88"/>
      <c r="DP74" s="88"/>
      <c r="DQ74" s="88"/>
      <c r="DR74" s="88"/>
      <c r="DS74" s="88"/>
      <c r="DT74" s="88"/>
      <c r="DU74" s="88"/>
      <c r="DV74" s="88"/>
      <c r="DW74" s="88"/>
      <c r="DX74" s="88"/>
    </row>
    <row r="75" spans="1:128" ht="15.6" customHeight="1">
      <c r="A75" s="141"/>
      <c r="B75" s="171">
        <v>8</v>
      </c>
      <c r="C75" s="302" t="str" cm="1">
        <f t="array" ref="C75">IF(D75="","",C18)</f>
        <v/>
      </c>
      <c r="D75" s="303" t="str" cm="1">
        <f t="array" ref="D75">IF(OR(K18=0,K18=""),"",D18)</f>
        <v/>
      </c>
      <c r="E75" s="304" t="str" cm="1">
        <f t="array" ref="E75">IF(AX75="","",AX75)</f>
        <v/>
      </c>
      <c r="F75" s="737"/>
      <c r="G75" s="738"/>
      <c r="H75" s="283"/>
      <c r="I75" s="284" t="str" cm="1">
        <f t="array" ref="I75">IF(OR(K18="",K18=0),"",K18)</f>
        <v/>
      </c>
      <c r="J75" s="743" t="str" cm="1">
        <f t="array" ref="J75">IFERROR(IF(F75="","",VLOOKUP(F75,'10. Condition and Temporal'!$B$6:$F$103,5,FALSE)),"Error ▲")</f>
        <v/>
      </c>
      <c r="K75" s="744"/>
      <c r="L75" s="239" t="str" cm="1">
        <f t="array" ref="L75">IFERROR(IF(D75="","",IF(AX75="Distinctiveness",(((((I75*AH75*AJ75)-(I75*V75*X75))*(AV75*AT75))+(I75*V75*X75))*(AP75))/10000,((((I75*AJ75*AH75)-(I75*V75*X75))*(AV75*AR75))+(I75*V75*X75))*AP75/10000)),"Error ▲")</f>
        <v/>
      </c>
      <c r="M75" s="753" t="str" cm="1">
        <f t="array" ref="M75">IFERROR(IF(F75="","",L75-AD75),"Error ▲")</f>
        <v/>
      </c>
      <c r="N75" s="754"/>
      <c r="O75" s="236"/>
      <c r="P75" s="180"/>
      <c r="Q75" s="225"/>
      <c r="R75" s="720"/>
      <c r="S75" s="226"/>
      <c r="T75" s="170" t="str" cm="1">
        <f t="array" ref="T75">IF(D75="","",K18)</f>
        <v/>
      </c>
      <c r="U75" s="161" t="str" cm="1">
        <f t="array" ref="U75">IF($D75="","",T18)</f>
        <v/>
      </c>
      <c r="V75" s="178" t="str" cm="1">
        <f t="array" ref="V75">IF($D75="","",V18)</f>
        <v/>
      </c>
      <c r="W75" s="161" t="str" cm="1">
        <f t="array" ref="W75">IF($D75="","",W18)</f>
        <v/>
      </c>
      <c r="X75" s="178" t="str" cm="1">
        <f t="array" ref="X75">IF($D75="","",X18)</f>
        <v/>
      </c>
      <c r="Y75" s="291"/>
      <c r="Z75" s="292"/>
      <c r="AA75" s="293"/>
      <c r="AB75" s="161" t="str" cm="1">
        <f t="array" ref="AB75">IF($D75="","",AB18)</f>
        <v/>
      </c>
      <c r="AC75" s="178" t="str" cm="1">
        <f t="array" ref="AC75">IF($D75="","",AD18)</f>
        <v/>
      </c>
      <c r="AD75" s="170" t="str" cm="1">
        <f t="array" ref="AD75">IF(AC75="","",(T75*V75*X75)*AC75/10000)</f>
        <v/>
      </c>
      <c r="AE75" s="170" t="str" cm="1">
        <f t="array" ref="AE75">IF(AD75="","",IF(AH75&lt;V75,"Not Acceptable","Acceptable"))</f>
        <v/>
      </c>
      <c r="AF75" s="170" t="str" cm="1">
        <f t="array" ref="AF75">IF(D75="","",I75)</f>
        <v/>
      </c>
      <c r="AG75" s="161" t="str" cm="1">
        <f t="array" ref="AG75">IF(D75="","",VLOOKUP(F75,'9. All Habitats + Multipliers'!$C$4:$K$102,5,FALSE))</f>
        <v/>
      </c>
      <c r="AH75" s="178" t="str" cm="1">
        <f t="array" ref="AH75">IF(AG75="","",VLOOKUP(AG75,'11. Lists'!$B$47:$D$49,2,FALSE))</f>
        <v/>
      </c>
      <c r="AI75" s="161" t="str" cm="1">
        <f t="array" ref="AI75">IF(D75="","",J75)</f>
        <v/>
      </c>
      <c r="AJ75" s="178" t="str" cm="1">
        <f t="array" ref="AJ75">IF(AI75="","",VLOOKUP(AI75,'11. Lists'!$F$47:$G$51,2,FALSE))</f>
        <v/>
      </c>
      <c r="AK75" s="291"/>
      <c r="AL75" s="292"/>
      <c r="AM75" s="293"/>
      <c r="AN75" s="161" t="str" cm="1">
        <f t="array" ref="AN75">IF(H75="","",H75)</f>
        <v/>
      </c>
      <c r="AO75" s="162" t="str" cm="1">
        <f t="array" ref="AO75">IF(AN75="","",VLOOKUP(AN75,'11. Lists'!$F$36:$H$38,2,FALSE))</f>
        <v/>
      </c>
      <c r="AP75" s="178" t="str" cm="1">
        <f t="array" ref="AP75">IF(AN75="","",VLOOKUP(AN75,'11. Lists'!$F$36:$H$38,3,FALSE))</f>
        <v/>
      </c>
      <c r="AQ75" s="161"/>
      <c r="AR75" s="178"/>
      <c r="AS75" s="161"/>
      <c r="AT75" s="178"/>
      <c r="AU75" s="161" t="str" cm="1">
        <f t="array" ref="AU75">IF(D75="","",VLOOKUP(F75,'9. All Habitats + Multipliers'!$C$4:$K$102,8,FALSE))</f>
        <v/>
      </c>
      <c r="AV75" s="178" t="str" cm="1">
        <f t="array" ref="AV75">IF(AU75="","",VLOOKUP(AU75,'11. Lists'!$J$35:$K$38,2,FALSE))</f>
        <v/>
      </c>
      <c r="AW75" s="170" t="str" cm="1">
        <f t="array" ref="AW75">IF(D75="","",VLOOKUP(D75,'10. Condition and Temporal'!$B$6:$M$103,4,FALSE))</f>
        <v/>
      </c>
      <c r="AX75" s="170" t="str" cm="1">
        <f t="array" ref="AX75">IF(F75="","",IF(D75=F75,"Condition","Distinctiveness"))</f>
        <v/>
      </c>
      <c r="AY75" s="305" t="str" cm="1">
        <f t="array" ref="AY75">IF(COUNTIF(F75,"*grassland*"),"Grassland",IF(COUNTIF(F75,"*scree*"),"Sparsely vegetated land",C75))</f>
        <v/>
      </c>
      <c r="AZ75" s="264"/>
      <c r="BA75" s="299">
        <v>8</v>
      </c>
      <c r="BB75" s="162" t="str" cm="1">
        <f t="array" ref="BB75">TRIM(MID(SUBSTITUTE($AW$68,$BA$64,REPT(" ",LEN($AW$68))),($BA75-1)*LEN($AW$68)+1,LEN($AW$68)))</f>
        <v/>
      </c>
      <c r="BC75" s="162" t="str" cm="1">
        <f t="array" ref="BC75">TRIM(MID(SUBSTITUTE($AW$69,$BA$64,REPT(" ",LEN($AW$69))),($BA75-1)*LEN($AW$69)+1,LEN($AW$69)))</f>
        <v/>
      </c>
      <c r="BD75" s="162" t="str" cm="1">
        <f t="array" ref="BD75">TRIM(MID(SUBSTITUTE($AW$70,$BA$64,REPT(" ",LEN($AW$70))),($BA75-1)*LEN($AW$70)+1,LEN($AW$70)))</f>
        <v/>
      </c>
      <c r="BE75" s="162" t="str" cm="1">
        <f t="array" ref="BE75">TRIM(MID(SUBSTITUTE($AW$71,$BA$64,REPT(" ",LEN($AW$71))),($BA75-1)*LEN($AW$71)+1,LEN($AW$71)))</f>
        <v/>
      </c>
      <c r="BF75" s="162" t="str" cm="1">
        <f t="array" ref="BF75">TRIM(MID(SUBSTITUTE($AW$72,$BA$64,REPT(" ",LEN($AW$72))),($BA75-1)*LEN($AW$72)+1,LEN($AW$72)))</f>
        <v/>
      </c>
      <c r="BG75" s="162" t="str" cm="1">
        <f t="array" ref="BG75">TRIM(MID(SUBSTITUTE($AW$73,$BA$64,REPT(" ",LEN($AW$73))),($BA75-1)*LEN($AW$73)+1,LEN($AW$73)))</f>
        <v/>
      </c>
      <c r="BH75" s="162" t="str" cm="1">
        <f t="array" ref="BH75">TRIM(MID(SUBSTITUTE($AW$74,$BA$64,REPT(" ",LEN($AW$74))),($BA75-1)*LEN($AW$74)+1,LEN($AW$74)))</f>
        <v/>
      </c>
      <c r="BI75" s="162" t="str" cm="1">
        <f t="array" ref="BI75">TRIM(MID(SUBSTITUTE($AW$75,$BA$64,REPT(" ",LEN($AW$75))),($BA75-1)*LEN($AW$75)+1,LEN($AW$75)))</f>
        <v/>
      </c>
      <c r="BJ75" s="162" t="str" cm="1">
        <f t="array" ref="BJ75">TRIM(MID(SUBSTITUTE($AW$76,$BA$64,REPT(" ",LEN($AW$76))),($BA75-1)*LEN($AW$76)+1,LEN($AW$76)))</f>
        <v/>
      </c>
      <c r="BK75" s="162" t="str" cm="1">
        <f t="array" ref="BK75">TRIM(MID(SUBSTITUTE($AW$77,$BA$64,REPT(" ",LEN($AW$77))),($BA75-1)*LEN($AW$77)+1,LEN($AW$77)))</f>
        <v/>
      </c>
      <c r="BL75" s="162" t="str" cm="1">
        <f t="array" ref="BL75">TRIM(MID(SUBSTITUTE($AW$78,$BA$64,REPT(" ",LEN($AW$78))),($BA75-1)*LEN($AW$78)+1,LEN($AW$78)))</f>
        <v/>
      </c>
      <c r="BM75" s="162" t="str" cm="1">
        <f t="array" ref="BM75">TRIM(MID(SUBSTITUTE($AW$79,$BA$64,REPT(" ",LEN($AW$79))),($BA75-1)*LEN($AW$79)+1,LEN($AW$79)))</f>
        <v/>
      </c>
      <c r="BN75" s="162" t="str" cm="1">
        <f t="array" ref="BN75">TRIM(MID(SUBSTITUTE($AW$80,$BA$64,REPT(" ",LEN($AW$80))),($BA75-1)*LEN($AW$80)+1,LEN($AW$80)))</f>
        <v/>
      </c>
      <c r="BO75" s="162" t="str" cm="1">
        <f t="array" ref="BO75">TRIM(MID(SUBSTITUTE($AW$81,$BA$64,REPT(" ",LEN($AW$81))),($BA75-1)*LEN($AW$81)+1,LEN($AW$81)))</f>
        <v/>
      </c>
      <c r="BP75" s="162" t="str" cm="1">
        <f t="array" ref="BP75">TRIM(MID(SUBSTITUTE($AW$82,$BA$64,REPT(" ",LEN($AW$82))),($BA75-1)*LEN($AW$82)+1,LEN($AW$82)))</f>
        <v/>
      </c>
      <c r="BQ75" s="162" t="str" cm="1">
        <f t="array" ref="BQ75">TRIM(MID(SUBSTITUTE($AW$83,$BA$64,REPT(" ",LEN($AW$83))),($BA75-1)*LEN($AW$83)+1,LEN($AW$83)))</f>
        <v/>
      </c>
      <c r="BR75" s="162" t="str" cm="1">
        <f t="array" ref="BR75">TRIM(MID(SUBSTITUTE($AW$84,$BA$64,REPT(" ",LEN($AW$84))),($BA75-1)*LEN($AW$84)+1,LEN($AW$84)))</f>
        <v/>
      </c>
      <c r="BS75" s="162" t="str" cm="1">
        <f t="array" ref="BS75">TRIM(MID(SUBSTITUTE($AW$85,$BA$64,REPT(" ",LEN($AW$85))),($BA75-1)*LEN($AW$85)+1,LEN($AW$85)))</f>
        <v/>
      </c>
      <c r="BT75" s="162" t="str" cm="1">
        <f t="array" ref="BT75">TRIM(MID(SUBSTITUTE($AW$86,$BA$64,REPT(" ",LEN($AW$86))),($BA75-1)*LEN($AW$86)+1,LEN($AW$86)))</f>
        <v/>
      </c>
      <c r="BU75" s="178" t="str" cm="1">
        <f t="array" ref="BU75">TRIM(MID(SUBSTITUTE($AW$87,$BA$64,REPT(" ",LEN($AW$87))),($BA75-1)*LEN($AW$87)+1,LEN($AW$87)))</f>
        <v/>
      </c>
      <c r="BV75" s="161" t="str" cm="1">
        <f t="array" ref="BV75">IF(BX75=0,"",CONCATENATE(BW75,"68:",BW75,BX75+67))</f>
        <v/>
      </c>
      <c r="BW75" s="300" t="s">
        <v>205</v>
      </c>
      <c r="BX75" s="301" cm="1">
        <f t="array" ref="BX75">BI66</f>
        <v>0</v>
      </c>
      <c r="BY75" s="259"/>
      <c r="BZ75" s="88"/>
      <c r="CA75" s="88"/>
      <c r="CB75" s="88"/>
      <c r="CC75" s="88"/>
      <c r="CD75" s="88"/>
      <c r="CE75" s="88"/>
      <c r="CF75" s="88"/>
      <c r="CG75" s="88"/>
      <c r="CH75" s="88"/>
      <c r="CI75" s="88"/>
      <c r="CJ75" s="88"/>
      <c r="CK75" s="88"/>
      <c r="CL75" s="88"/>
      <c r="CM75" s="88"/>
      <c r="CN75" s="88"/>
      <c r="CO75" s="88"/>
      <c r="CP75" s="88"/>
      <c r="CQ75" s="88"/>
      <c r="CR75" s="88"/>
      <c r="CS75" s="88"/>
      <c r="CT75" s="88"/>
      <c r="CU75" s="88"/>
      <c r="CV75" s="88"/>
      <c r="CW75" s="88"/>
      <c r="CX75" s="88"/>
      <c r="CY75" s="88"/>
      <c r="CZ75" s="88"/>
      <c r="DA75" s="88"/>
      <c r="DB75" s="88"/>
      <c r="DC75" s="88"/>
      <c r="DD75" s="88"/>
      <c r="DE75" s="88"/>
      <c r="DF75" s="88"/>
      <c r="DG75" s="88"/>
      <c r="DH75" s="88"/>
      <c r="DI75" s="88"/>
      <c r="DJ75" s="88"/>
      <c r="DK75" s="88"/>
      <c r="DL75" s="88"/>
      <c r="DM75" s="88"/>
      <c r="DN75" s="88"/>
      <c r="DO75" s="88"/>
      <c r="DP75" s="88"/>
      <c r="DQ75" s="88"/>
      <c r="DR75" s="88"/>
      <c r="DS75" s="88"/>
      <c r="DT75" s="88"/>
      <c r="DU75" s="88"/>
      <c r="DV75" s="88"/>
      <c r="DW75" s="88"/>
      <c r="DX75" s="88"/>
    </row>
    <row r="76" spans="1:128" ht="15.6" customHeight="1">
      <c r="A76" s="141"/>
      <c r="B76" s="171">
        <v>9</v>
      </c>
      <c r="C76" s="302" t="str" cm="1">
        <f t="array" ref="C76">IF(D76="","",C19)</f>
        <v/>
      </c>
      <c r="D76" s="303" t="str" cm="1">
        <f t="array" ref="D76">IF(OR(K19=0,K19=""),"",D19)</f>
        <v/>
      </c>
      <c r="E76" s="304" t="str" cm="1">
        <f t="array" ref="E76">IF(AX76="","",AX76)</f>
        <v/>
      </c>
      <c r="F76" s="737"/>
      <c r="G76" s="738"/>
      <c r="H76" s="283"/>
      <c r="I76" s="284" t="str" cm="1">
        <f t="array" ref="I76">IF(OR(K19="",K19=0),"",K19)</f>
        <v/>
      </c>
      <c r="J76" s="743" t="str" cm="1">
        <f t="array" ref="J76">IFERROR(IF(F76="","",VLOOKUP(F76,'10. Condition and Temporal'!$B$6:$F$103,5,FALSE)),"Error ▲")</f>
        <v/>
      </c>
      <c r="K76" s="744"/>
      <c r="L76" s="239" t="str" cm="1">
        <f t="array" ref="L76">IFERROR(IF(D76="","",IF(AX76="Distinctiveness",(((((I76*AH76*AJ76)-(I76*V76*X76))*(AV76*AT76))+(I76*V76*X76))*(AP76))/10000,((((I76*AJ76*AH76)-(I76*V76*X76))*(AV76*AR76))+(I76*V76*X76))*AP76/10000)),"Error ▲")</f>
        <v/>
      </c>
      <c r="M76" s="753" t="str" cm="1">
        <f t="array" ref="M76">IFERROR(IF(F76="","",L76-AD76),"Error ▲")</f>
        <v/>
      </c>
      <c r="N76" s="754"/>
      <c r="O76" s="236"/>
      <c r="P76" s="180"/>
      <c r="Q76" s="225"/>
      <c r="R76" s="720"/>
      <c r="S76" s="226"/>
      <c r="T76" s="170" t="str" cm="1">
        <f t="array" ref="T76">IF(D76="","",K19)</f>
        <v/>
      </c>
      <c r="U76" s="161" t="str" cm="1">
        <f t="array" ref="U76">IF($D76="","",T19)</f>
        <v/>
      </c>
      <c r="V76" s="178" t="str" cm="1">
        <f t="array" ref="V76">IF($D76="","",V19)</f>
        <v/>
      </c>
      <c r="W76" s="161" t="str" cm="1">
        <f t="array" ref="W76">IF($D76="","",W19)</f>
        <v/>
      </c>
      <c r="X76" s="178" t="str" cm="1">
        <f t="array" ref="X76">IF($D76="","",X19)</f>
        <v/>
      </c>
      <c r="Y76" s="291"/>
      <c r="Z76" s="292"/>
      <c r="AA76" s="293"/>
      <c r="AB76" s="161" t="str" cm="1">
        <f t="array" ref="AB76">IF($D76="","",AB19)</f>
        <v/>
      </c>
      <c r="AC76" s="178" t="str" cm="1">
        <f t="array" ref="AC76">IF($D76="","",AD19)</f>
        <v/>
      </c>
      <c r="AD76" s="170" t="str" cm="1">
        <f t="array" ref="AD76">IF(AC76="","",(T76*V76*X76)*AC76/10000)</f>
        <v/>
      </c>
      <c r="AE76" s="170" t="str" cm="1">
        <f t="array" ref="AE76">IF(AD76="","",IF(AH76&lt;V76,"Not Acceptable","Acceptable"))</f>
        <v/>
      </c>
      <c r="AF76" s="170" t="str" cm="1">
        <f t="array" ref="AF76">IF(D76="","",I76)</f>
        <v/>
      </c>
      <c r="AG76" s="161" t="str" cm="1">
        <f t="array" ref="AG76">IF(D76="","",VLOOKUP(F76,'9. All Habitats + Multipliers'!$C$4:$K$102,5,FALSE))</f>
        <v/>
      </c>
      <c r="AH76" s="178" t="str" cm="1">
        <f t="array" ref="AH76">IF(AG76="","",VLOOKUP(AG76,'11. Lists'!$B$47:$D$49,2,FALSE))</f>
        <v/>
      </c>
      <c r="AI76" s="161" t="str" cm="1">
        <f t="array" ref="AI76">IF(D76="","",J76)</f>
        <v/>
      </c>
      <c r="AJ76" s="178" t="str" cm="1">
        <f t="array" ref="AJ76">IF(AI76="","",VLOOKUP(AI76,'11. Lists'!$F$47:$G$51,2,FALSE))</f>
        <v/>
      </c>
      <c r="AK76" s="291"/>
      <c r="AL76" s="292"/>
      <c r="AM76" s="293"/>
      <c r="AN76" s="161" t="str" cm="1">
        <f t="array" ref="AN76">IF(H76="","",H76)</f>
        <v/>
      </c>
      <c r="AO76" s="162" t="str" cm="1">
        <f t="array" ref="AO76">IF(AN76="","",VLOOKUP(AN76,'11. Lists'!$F$36:$H$38,2,FALSE))</f>
        <v/>
      </c>
      <c r="AP76" s="178" t="str" cm="1">
        <f t="array" ref="AP76">IF(AN76="","",VLOOKUP(AN76,'11. Lists'!$F$36:$H$38,3,FALSE))</f>
        <v/>
      </c>
      <c r="AQ76" s="161"/>
      <c r="AR76" s="178"/>
      <c r="AS76" s="161"/>
      <c r="AT76" s="178"/>
      <c r="AU76" s="161" t="str" cm="1">
        <f t="array" ref="AU76">IF(D76="","",VLOOKUP(F76,'9. All Habitats + Multipliers'!$C$4:$K$102,8,FALSE))</f>
        <v/>
      </c>
      <c r="AV76" s="178" t="str" cm="1">
        <f t="array" ref="AV76">IF(AU76="","",VLOOKUP(AU76,'11. Lists'!$J$35:$K$38,2,FALSE))</f>
        <v/>
      </c>
      <c r="AW76" s="170" t="str" cm="1">
        <f t="array" ref="AW76">IF(D76="","",VLOOKUP(D76,'10. Condition and Temporal'!$B$6:$M$103,4,FALSE))</f>
        <v/>
      </c>
      <c r="AX76" s="170" t="str" cm="1">
        <f t="array" ref="AX76">IF(F76="","",IF(D76=F76,"Condition","Distinctiveness"))</f>
        <v/>
      </c>
      <c r="AY76" s="305" t="str" cm="1">
        <f t="array" ref="AY76">IF(COUNTIF(F76,"*grassland*"),"Grassland",IF(COUNTIF(F76,"*scree*"),"Sparsely vegetated land",C76))</f>
        <v/>
      </c>
      <c r="AZ76" s="264"/>
      <c r="BA76" s="299">
        <v>9</v>
      </c>
      <c r="BB76" s="162" t="str" cm="1">
        <f t="array" ref="BB76">TRIM(MID(SUBSTITUTE($AW$68,$BA$64,REPT(" ",LEN($AW$68))),($BA76-1)*LEN($AW$68)+1,LEN($AW$68)))</f>
        <v/>
      </c>
      <c r="BC76" s="162" t="str" cm="1">
        <f t="array" ref="BC76">TRIM(MID(SUBSTITUTE($AW$69,$BA$64,REPT(" ",LEN($AW$69))),($BA76-1)*LEN($AW$69)+1,LEN($AW$69)))</f>
        <v/>
      </c>
      <c r="BD76" s="162" t="str" cm="1">
        <f t="array" ref="BD76">TRIM(MID(SUBSTITUTE($AW$70,$BA$64,REPT(" ",LEN($AW$70))),($BA76-1)*LEN($AW$70)+1,LEN($AW$70)))</f>
        <v/>
      </c>
      <c r="BE76" s="162" t="str" cm="1">
        <f t="array" ref="BE76">TRIM(MID(SUBSTITUTE($AW$71,$BA$64,REPT(" ",LEN($AW$71))),($BA76-1)*LEN($AW$71)+1,LEN($AW$71)))</f>
        <v/>
      </c>
      <c r="BF76" s="162" t="str" cm="1">
        <f t="array" ref="BF76">TRIM(MID(SUBSTITUTE($AW$72,$BA$64,REPT(" ",LEN($AW$72))),($BA76-1)*LEN($AW$72)+1,LEN($AW$72)))</f>
        <v/>
      </c>
      <c r="BG76" s="162" t="str" cm="1">
        <f t="array" ref="BG76">TRIM(MID(SUBSTITUTE($AW$73,$BA$64,REPT(" ",LEN($AW$73))),($BA76-1)*LEN($AW$73)+1,LEN($AW$73)))</f>
        <v/>
      </c>
      <c r="BH76" s="162" t="str" cm="1">
        <f t="array" ref="BH76">TRIM(MID(SUBSTITUTE($AW$74,$BA$64,REPT(" ",LEN($AW$74))),($BA76-1)*LEN($AW$74)+1,LEN($AW$74)))</f>
        <v/>
      </c>
      <c r="BI76" s="162" t="str" cm="1">
        <f t="array" ref="BI76">TRIM(MID(SUBSTITUTE($AW$75,$BA$64,REPT(" ",LEN($AW$75))),($BA76-1)*LEN($AW$75)+1,LEN($AW$75)))</f>
        <v/>
      </c>
      <c r="BJ76" s="162" t="str" cm="1">
        <f t="array" ref="BJ76">TRIM(MID(SUBSTITUTE($AW$76,$BA$64,REPT(" ",LEN($AW$76))),($BA76-1)*LEN($AW$76)+1,LEN($AW$76)))</f>
        <v/>
      </c>
      <c r="BK76" s="162" t="str" cm="1">
        <f t="array" ref="BK76">TRIM(MID(SUBSTITUTE($AW$77,$BA$64,REPT(" ",LEN($AW$77))),($BA76-1)*LEN($AW$77)+1,LEN($AW$77)))</f>
        <v/>
      </c>
      <c r="BL76" s="162" t="str" cm="1">
        <f t="array" ref="BL76">TRIM(MID(SUBSTITUTE($AW$78,$BA$64,REPT(" ",LEN($AW$78))),($BA76-1)*LEN($AW$78)+1,LEN($AW$78)))</f>
        <v/>
      </c>
      <c r="BM76" s="162" t="str" cm="1">
        <f t="array" ref="BM76">TRIM(MID(SUBSTITUTE($AW$79,$BA$64,REPT(" ",LEN($AW$79))),($BA76-1)*LEN($AW$79)+1,LEN($AW$79)))</f>
        <v/>
      </c>
      <c r="BN76" s="162" t="str" cm="1">
        <f t="array" ref="BN76">TRIM(MID(SUBSTITUTE($AW$80,$BA$64,REPT(" ",LEN($AW$80))),($BA76-1)*LEN($AW$80)+1,LEN($AW$80)))</f>
        <v/>
      </c>
      <c r="BO76" s="162" t="str" cm="1">
        <f t="array" ref="BO76">TRIM(MID(SUBSTITUTE($AW$81,$BA$64,REPT(" ",LEN($AW$81))),($BA76-1)*LEN($AW$81)+1,LEN($AW$81)))</f>
        <v/>
      </c>
      <c r="BP76" s="162" t="str" cm="1">
        <f t="array" ref="BP76">TRIM(MID(SUBSTITUTE($AW$82,$BA$64,REPT(" ",LEN($AW$82))),($BA76-1)*LEN($AW$82)+1,LEN($AW$82)))</f>
        <v/>
      </c>
      <c r="BQ76" s="162" t="str" cm="1">
        <f t="array" ref="BQ76">TRIM(MID(SUBSTITUTE($AW$83,$BA$64,REPT(" ",LEN($AW$83))),($BA76-1)*LEN($AW$83)+1,LEN($AW$83)))</f>
        <v/>
      </c>
      <c r="BR76" s="162" t="str" cm="1">
        <f t="array" ref="BR76">TRIM(MID(SUBSTITUTE($AW$84,$BA$64,REPT(" ",LEN($AW$84))),($BA76-1)*LEN($AW$84)+1,LEN($AW$84)))</f>
        <v/>
      </c>
      <c r="BS76" s="162" t="str" cm="1">
        <f t="array" ref="BS76">TRIM(MID(SUBSTITUTE($AW$85,$BA$64,REPT(" ",LEN($AW$85))),($BA76-1)*LEN($AW$85)+1,LEN($AW$85)))</f>
        <v/>
      </c>
      <c r="BT76" s="162" t="str" cm="1">
        <f t="array" ref="BT76">TRIM(MID(SUBSTITUTE($AW$86,$BA$64,REPT(" ",LEN($AW$86))),($BA76-1)*LEN($AW$86)+1,LEN($AW$86)))</f>
        <v/>
      </c>
      <c r="BU76" s="178" t="str" cm="1">
        <f t="array" ref="BU76">TRIM(MID(SUBSTITUTE($AW$87,$BA$64,REPT(" ",LEN($AW$87))),($BA76-1)*LEN($AW$87)+1,LEN($AW$87)))</f>
        <v/>
      </c>
      <c r="BV76" s="161" t="str" cm="1">
        <f t="array" ref="BV76">IF(BX76=0,"",CONCATENATE(BW76,"68:",BW76,BX76+67))</f>
        <v/>
      </c>
      <c r="BW76" s="300" t="s">
        <v>206</v>
      </c>
      <c r="BX76" s="301" cm="1">
        <f t="array" ref="BX76">BJ66</f>
        <v>0</v>
      </c>
      <c r="BY76" s="259"/>
      <c r="BZ76" s="88"/>
      <c r="CA76" s="88"/>
      <c r="CB76" s="88"/>
      <c r="CC76" s="88"/>
      <c r="CD76" s="88"/>
      <c r="CE76" s="88"/>
      <c r="CF76" s="88"/>
      <c r="CG76" s="88"/>
      <c r="CH76" s="88"/>
      <c r="CI76" s="88"/>
      <c r="CJ76" s="88"/>
      <c r="CK76" s="88"/>
      <c r="CL76" s="88"/>
      <c r="CM76" s="88"/>
      <c r="CN76" s="88"/>
      <c r="CO76" s="88"/>
      <c r="CP76" s="88"/>
      <c r="CQ76" s="88"/>
      <c r="CR76" s="88"/>
      <c r="CS76" s="88"/>
      <c r="CT76" s="88"/>
      <c r="CU76" s="88"/>
      <c r="CV76" s="88"/>
      <c r="CW76" s="88"/>
      <c r="CX76" s="88"/>
      <c r="CY76" s="88"/>
      <c r="CZ76" s="88"/>
      <c r="DA76" s="88"/>
      <c r="DB76" s="88"/>
      <c r="DC76" s="88"/>
      <c r="DD76" s="88"/>
      <c r="DE76" s="88"/>
      <c r="DF76" s="88"/>
      <c r="DG76" s="88"/>
      <c r="DH76" s="88"/>
      <c r="DI76" s="88"/>
      <c r="DJ76" s="88"/>
      <c r="DK76" s="88"/>
      <c r="DL76" s="88"/>
      <c r="DM76" s="88"/>
      <c r="DN76" s="88"/>
      <c r="DO76" s="88"/>
      <c r="DP76" s="88"/>
      <c r="DQ76" s="88"/>
      <c r="DR76" s="88"/>
      <c r="DS76" s="88"/>
      <c r="DT76" s="88"/>
      <c r="DU76" s="88"/>
      <c r="DV76" s="88"/>
      <c r="DW76" s="88"/>
      <c r="DX76" s="88"/>
    </row>
    <row r="77" spans="1:128" ht="15.6" customHeight="1">
      <c r="A77" s="141"/>
      <c r="B77" s="171">
        <v>10</v>
      </c>
      <c r="C77" s="302" t="str" cm="1">
        <f t="array" ref="C77">IF(D77="","",C20)</f>
        <v/>
      </c>
      <c r="D77" s="303" t="str" cm="1">
        <f t="array" ref="D77">IF(OR(K20=0,K20=""),"",D20)</f>
        <v/>
      </c>
      <c r="E77" s="304" t="str" cm="1">
        <f t="array" ref="E77">IF(AX77="","",AX77)</f>
        <v/>
      </c>
      <c r="F77" s="737"/>
      <c r="G77" s="738"/>
      <c r="H77" s="283"/>
      <c r="I77" s="284" t="str" cm="1">
        <f t="array" ref="I77">IF(OR(K20="",K20=0),"",K20)</f>
        <v/>
      </c>
      <c r="J77" s="743" t="str" cm="1">
        <f t="array" ref="J77">IFERROR(IF(F77="","",VLOOKUP(F77,'10. Condition and Temporal'!$B$6:$F$103,5,FALSE)),"Error ▲")</f>
        <v/>
      </c>
      <c r="K77" s="744"/>
      <c r="L77" s="239" t="str" cm="1">
        <f t="array" ref="L77">IFERROR(IF(D77="","",IF(AX77="Distinctiveness",(((((I77*AH77*AJ77)-(I77*V77*X77))*(AV77*AT77))+(I77*V77*X77))*(AP77))/10000,((((I77*AJ77*AH77)-(I77*V77*X77))*(AV77*AR77))+(I77*V77*X77))*AP77/10000)),"Error ▲")</f>
        <v/>
      </c>
      <c r="M77" s="753" t="str" cm="1">
        <f t="array" ref="M77">IFERROR(IF(F77="","",L77-AD77),"Error ▲")</f>
        <v/>
      </c>
      <c r="N77" s="754"/>
      <c r="O77" s="236"/>
      <c r="P77" s="180"/>
      <c r="Q77" s="225"/>
      <c r="R77" s="720"/>
      <c r="S77" s="226"/>
      <c r="T77" s="170" t="str" cm="1">
        <f t="array" ref="T77">IF(D77="","",K20)</f>
        <v/>
      </c>
      <c r="U77" s="161" t="str" cm="1">
        <f t="array" ref="U77">IF($D77="","",T20)</f>
        <v/>
      </c>
      <c r="V77" s="178" t="str" cm="1">
        <f t="array" ref="V77">IF($D77="","",V20)</f>
        <v/>
      </c>
      <c r="W77" s="161" t="str" cm="1">
        <f t="array" ref="W77">IF($D77="","",W20)</f>
        <v/>
      </c>
      <c r="X77" s="178" t="str" cm="1">
        <f t="array" ref="X77">IF($D77="","",X20)</f>
        <v/>
      </c>
      <c r="Y77" s="291"/>
      <c r="Z77" s="292"/>
      <c r="AA77" s="293"/>
      <c r="AB77" s="161" t="str" cm="1">
        <f t="array" ref="AB77">IF($D77="","",AB20)</f>
        <v/>
      </c>
      <c r="AC77" s="178" t="str" cm="1">
        <f t="array" ref="AC77">IF($D77="","",AD20)</f>
        <v/>
      </c>
      <c r="AD77" s="170" t="str" cm="1">
        <f t="array" ref="AD77">IF(AC77="","",(T77*V77*X77)*AC77/10000)</f>
        <v/>
      </c>
      <c r="AE77" s="170" t="str" cm="1">
        <f t="array" ref="AE77">IF(AD77="","",IF(AH77&lt;V77,"Not Acceptable","Acceptable"))</f>
        <v/>
      </c>
      <c r="AF77" s="170" t="str" cm="1">
        <f t="array" ref="AF77">IF(D77="","",I77)</f>
        <v/>
      </c>
      <c r="AG77" s="161" t="str" cm="1">
        <f t="array" ref="AG77">IF(D77="","",VLOOKUP(F77,'9. All Habitats + Multipliers'!$C$4:$K$102,5,FALSE))</f>
        <v/>
      </c>
      <c r="AH77" s="178" t="str" cm="1">
        <f t="array" ref="AH77">IF(AG77="","",VLOOKUP(AG77,'11. Lists'!$B$47:$D$49,2,FALSE))</f>
        <v/>
      </c>
      <c r="AI77" s="161" t="str" cm="1">
        <f t="array" ref="AI77">IF(D77="","",J77)</f>
        <v/>
      </c>
      <c r="AJ77" s="178" t="str" cm="1">
        <f t="array" ref="AJ77">IF(AI77="","",VLOOKUP(AI77,'11. Lists'!$F$47:$G$51,2,FALSE))</f>
        <v/>
      </c>
      <c r="AK77" s="291"/>
      <c r="AL77" s="292"/>
      <c r="AM77" s="293"/>
      <c r="AN77" s="161" t="str" cm="1">
        <f t="array" ref="AN77">IF(H77="","",H77)</f>
        <v/>
      </c>
      <c r="AO77" s="162" t="str" cm="1">
        <f t="array" ref="AO77">IF(AN77="","",VLOOKUP(AN77,'11. Lists'!$F$36:$H$38,2,FALSE))</f>
        <v/>
      </c>
      <c r="AP77" s="178" t="str" cm="1">
        <f t="array" ref="AP77">IF(AN77="","",VLOOKUP(AN77,'11. Lists'!$F$36:$H$38,3,FALSE))</f>
        <v/>
      </c>
      <c r="AQ77" s="161"/>
      <c r="AR77" s="178"/>
      <c r="AS77" s="161"/>
      <c r="AT77" s="178"/>
      <c r="AU77" s="161" t="str" cm="1">
        <f t="array" ref="AU77">IF(D77="","",VLOOKUP(F77,'9. All Habitats + Multipliers'!$C$4:$K$102,8,FALSE))</f>
        <v/>
      </c>
      <c r="AV77" s="178" t="str" cm="1">
        <f t="array" ref="AV77">IF(AU77="","",VLOOKUP(AU77,'11. Lists'!$J$35:$K$38,2,FALSE))</f>
        <v/>
      </c>
      <c r="AW77" s="170" t="str" cm="1">
        <f t="array" ref="AW77">IF(D77="","",VLOOKUP(D77,'10. Condition and Temporal'!$B$6:$M$103,4,FALSE))</f>
        <v/>
      </c>
      <c r="AX77" s="170" t="str" cm="1">
        <f t="array" ref="AX77">IF(F77="","",IF(D77=F77,"Condition","Distinctiveness"))</f>
        <v/>
      </c>
      <c r="AY77" s="305" t="str" cm="1">
        <f t="array" ref="AY77">IF(COUNTIF(F77,"*grassland*"),"Grassland",IF(COUNTIF(F77,"*scree*"),"Sparsely vegetated land",C77))</f>
        <v/>
      </c>
      <c r="AZ77" s="264"/>
      <c r="BA77" s="299">
        <v>10</v>
      </c>
      <c r="BB77" s="162" t="str" cm="1">
        <f t="array" ref="BB77">TRIM(MID(SUBSTITUTE($AW$68,$BA$64,REPT(" ",LEN($AW$68))),($BA77-1)*LEN($AW$68)+1,LEN($AW$68)))</f>
        <v/>
      </c>
      <c r="BC77" s="162" t="str" cm="1">
        <f t="array" ref="BC77">TRIM(MID(SUBSTITUTE($AW$69,$BA$64,REPT(" ",LEN($AW$69))),($BA77-1)*LEN($AW$69)+1,LEN($AW$69)))</f>
        <v/>
      </c>
      <c r="BD77" s="162" t="str" cm="1">
        <f t="array" ref="BD77">TRIM(MID(SUBSTITUTE($AW$70,$BA$64,REPT(" ",LEN($AW$70))),($BA77-1)*LEN($AW$70)+1,LEN($AW$70)))</f>
        <v/>
      </c>
      <c r="BE77" s="162" t="str" cm="1">
        <f t="array" ref="BE77">TRIM(MID(SUBSTITUTE($AW$71,$BA$64,REPT(" ",LEN($AW$71))),($BA77-1)*LEN($AW$71)+1,LEN($AW$71)))</f>
        <v/>
      </c>
      <c r="BF77" s="162" t="str" cm="1">
        <f t="array" ref="BF77">TRIM(MID(SUBSTITUTE($AW$72,$BA$64,REPT(" ",LEN($AW$72))),($BA77-1)*LEN($AW$72)+1,LEN($AW$72)))</f>
        <v/>
      </c>
      <c r="BG77" s="162" t="str" cm="1">
        <f t="array" ref="BG77">TRIM(MID(SUBSTITUTE($AW$73,$BA$64,REPT(" ",LEN($AW$73))),($BA77-1)*LEN($AW$73)+1,LEN($AW$73)))</f>
        <v/>
      </c>
      <c r="BH77" s="162" t="str" cm="1">
        <f t="array" ref="BH77">TRIM(MID(SUBSTITUTE($AW$74,$BA$64,REPT(" ",LEN($AW$74))),($BA77-1)*LEN($AW$74)+1,LEN($AW$74)))</f>
        <v/>
      </c>
      <c r="BI77" s="162" t="str" cm="1">
        <f t="array" ref="BI77">TRIM(MID(SUBSTITUTE($AW$75,$BA$64,REPT(" ",LEN($AW$75))),($BA77-1)*LEN($AW$75)+1,LEN($AW$75)))</f>
        <v/>
      </c>
      <c r="BJ77" s="162" t="str" cm="1">
        <f t="array" ref="BJ77">TRIM(MID(SUBSTITUTE($AW$76,$BA$64,REPT(" ",LEN($AW$76))),($BA77-1)*LEN($AW$76)+1,LEN($AW$76)))</f>
        <v/>
      </c>
      <c r="BK77" s="162" t="str" cm="1">
        <f t="array" ref="BK77">TRIM(MID(SUBSTITUTE($AW$77,$BA$64,REPT(" ",LEN($AW$77))),($BA77-1)*LEN($AW$77)+1,LEN($AW$77)))</f>
        <v/>
      </c>
      <c r="BL77" s="162" t="str" cm="1">
        <f t="array" ref="BL77">TRIM(MID(SUBSTITUTE($AW$78,$BA$64,REPT(" ",LEN($AW$78))),($BA77-1)*LEN($AW$78)+1,LEN($AW$78)))</f>
        <v/>
      </c>
      <c r="BM77" s="162" t="str" cm="1">
        <f t="array" ref="BM77">TRIM(MID(SUBSTITUTE($AW$79,$BA$64,REPT(" ",LEN($AW$79))),($BA77-1)*LEN($AW$79)+1,LEN($AW$79)))</f>
        <v/>
      </c>
      <c r="BN77" s="162" t="str" cm="1">
        <f t="array" ref="BN77">TRIM(MID(SUBSTITUTE($AW$80,$BA$64,REPT(" ",LEN($AW$80))),($BA77-1)*LEN($AW$80)+1,LEN($AW$80)))</f>
        <v/>
      </c>
      <c r="BO77" s="162" t="str" cm="1">
        <f t="array" ref="BO77">TRIM(MID(SUBSTITUTE($AW$81,$BA$64,REPT(" ",LEN($AW$81))),($BA77-1)*LEN($AW$81)+1,LEN($AW$81)))</f>
        <v/>
      </c>
      <c r="BP77" s="162" t="str" cm="1">
        <f t="array" ref="BP77">TRIM(MID(SUBSTITUTE($AW$82,$BA$64,REPT(" ",LEN($AW$82))),($BA77-1)*LEN($AW$82)+1,LEN($AW$82)))</f>
        <v/>
      </c>
      <c r="BQ77" s="162" t="str" cm="1">
        <f t="array" ref="BQ77">TRIM(MID(SUBSTITUTE($AW$83,$BA$64,REPT(" ",LEN($AW$83))),($BA77-1)*LEN($AW$83)+1,LEN($AW$83)))</f>
        <v/>
      </c>
      <c r="BR77" s="162" t="str" cm="1">
        <f t="array" ref="BR77">TRIM(MID(SUBSTITUTE($AW$84,$BA$64,REPT(" ",LEN($AW$84))),($BA77-1)*LEN($AW$84)+1,LEN($AW$84)))</f>
        <v/>
      </c>
      <c r="BS77" s="162" t="str" cm="1">
        <f t="array" ref="BS77">TRIM(MID(SUBSTITUTE($AW$85,$BA$64,REPT(" ",LEN($AW$85))),($BA77-1)*LEN($AW$85)+1,LEN($AW$85)))</f>
        <v/>
      </c>
      <c r="BT77" s="162" t="str" cm="1">
        <f t="array" ref="BT77">TRIM(MID(SUBSTITUTE($AW$86,$BA$64,REPT(" ",LEN($AW$86))),($BA77-1)*LEN($AW$86)+1,LEN($AW$86)))</f>
        <v/>
      </c>
      <c r="BU77" s="178" t="str" cm="1">
        <f t="array" ref="BU77">TRIM(MID(SUBSTITUTE($AW$87,$BA$64,REPT(" ",LEN($AW$87))),($BA77-1)*LEN($AW$87)+1,LEN($AW$87)))</f>
        <v/>
      </c>
      <c r="BV77" s="161" t="str" cm="1">
        <f t="array" ref="BV77">IF(BX77=0,"",CONCATENATE(BW77,"68:",BW77,BX77+67))</f>
        <v/>
      </c>
      <c r="BW77" s="300" t="s">
        <v>207</v>
      </c>
      <c r="BX77" s="301" cm="1">
        <f t="array" ref="BX77">BK66</f>
        <v>0</v>
      </c>
      <c r="BY77" s="259"/>
      <c r="BZ77" s="88"/>
      <c r="CA77" s="88"/>
      <c r="CB77" s="88"/>
      <c r="CC77" s="88"/>
      <c r="CD77" s="88"/>
      <c r="CE77" s="88"/>
      <c r="CF77" s="88"/>
      <c r="CG77" s="88"/>
      <c r="CH77" s="88"/>
      <c r="CI77" s="88"/>
      <c r="CJ77" s="88"/>
      <c r="CK77" s="88"/>
      <c r="CL77" s="88"/>
      <c r="CM77" s="88"/>
      <c r="CN77" s="88"/>
      <c r="CO77" s="88"/>
      <c r="CP77" s="88"/>
      <c r="CQ77" s="88"/>
      <c r="CR77" s="88"/>
      <c r="CS77" s="88"/>
      <c r="CT77" s="88"/>
      <c r="CU77" s="88"/>
      <c r="CV77" s="88"/>
      <c r="CW77" s="88"/>
      <c r="CX77" s="88"/>
      <c r="CY77" s="88"/>
      <c r="CZ77" s="88"/>
      <c r="DA77" s="88"/>
      <c r="DB77" s="88"/>
      <c r="DC77" s="88"/>
      <c r="DD77" s="88"/>
      <c r="DE77" s="88"/>
      <c r="DF77" s="88"/>
      <c r="DG77" s="88"/>
      <c r="DH77" s="88"/>
      <c r="DI77" s="88"/>
      <c r="DJ77" s="88"/>
      <c r="DK77" s="88"/>
      <c r="DL77" s="88"/>
      <c r="DM77" s="88"/>
      <c r="DN77" s="88"/>
      <c r="DO77" s="88"/>
      <c r="DP77" s="88"/>
      <c r="DQ77" s="88"/>
      <c r="DR77" s="88"/>
      <c r="DS77" s="88"/>
      <c r="DT77" s="88"/>
      <c r="DU77" s="88"/>
      <c r="DV77" s="88"/>
      <c r="DW77" s="88"/>
      <c r="DX77" s="88"/>
    </row>
    <row r="78" spans="1:128" ht="15.6" customHeight="1">
      <c r="A78" s="141"/>
      <c r="B78" s="171">
        <v>11</v>
      </c>
      <c r="C78" s="302" t="str" cm="1">
        <f t="array" ref="C78">IF(D78="","",C21)</f>
        <v/>
      </c>
      <c r="D78" s="303" t="str" cm="1">
        <f t="array" ref="D78">IF(OR(K21=0,K21=""),"",D21)</f>
        <v/>
      </c>
      <c r="E78" s="304" t="str" cm="1">
        <f t="array" ref="E78">IF(AX78="","",AX78)</f>
        <v/>
      </c>
      <c r="F78" s="737"/>
      <c r="G78" s="738"/>
      <c r="H78" s="283"/>
      <c r="I78" s="284" t="str" cm="1">
        <f t="array" ref="I78">IF(OR(K21="",K21=0),"",K21)</f>
        <v/>
      </c>
      <c r="J78" s="743" t="str" cm="1">
        <f t="array" ref="J78">IFERROR(IF(F78="","",VLOOKUP(F78,'10. Condition and Temporal'!$B$6:$F$103,5,FALSE)),"Error ▲")</f>
        <v/>
      </c>
      <c r="K78" s="744"/>
      <c r="L78" s="239" t="str" cm="1">
        <f t="array" ref="L78">IFERROR(IF(D78="","",IF(AX78="Distinctiveness",(((((I78*AH78*AJ78)-(I78*V78*X78))*(AV78*AT78))+(I78*V78*X78))*(AP78))/10000,((((I78*AJ78*AH78)-(I78*V78*X78))*(AV78*AR78))+(I78*V78*X78))*AP78/10000)),"Error ▲")</f>
        <v/>
      </c>
      <c r="M78" s="753" t="str" cm="1">
        <f t="array" ref="M78">IFERROR(IF(F78="","",L78-AD78),"Error ▲")</f>
        <v/>
      </c>
      <c r="N78" s="754"/>
      <c r="O78" s="236"/>
      <c r="P78" s="180"/>
      <c r="Q78" s="225"/>
      <c r="R78" s="720"/>
      <c r="S78" s="226"/>
      <c r="T78" s="170" t="str" cm="1">
        <f t="array" ref="T78">IF(D78="","",K21)</f>
        <v/>
      </c>
      <c r="U78" s="161" t="str" cm="1">
        <f t="array" ref="U78">IF($D78="","",T21)</f>
        <v/>
      </c>
      <c r="V78" s="178" t="str" cm="1">
        <f t="array" ref="V78">IF($D78="","",V21)</f>
        <v/>
      </c>
      <c r="W78" s="161" t="str" cm="1">
        <f t="array" ref="W78">IF($D78="","",W21)</f>
        <v/>
      </c>
      <c r="X78" s="178" t="str" cm="1">
        <f t="array" ref="X78">IF($D78="","",X21)</f>
        <v/>
      </c>
      <c r="Y78" s="291"/>
      <c r="Z78" s="292"/>
      <c r="AA78" s="293"/>
      <c r="AB78" s="161" t="str" cm="1">
        <f t="array" ref="AB78">IF($D78="","",AB21)</f>
        <v/>
      </c>
      <c r="AC78" s="178" t="str" cm="1">
        <f t="array" ref="AC78">IF($D78="","",AD21)</f>
        <v/>
      </c>
      <c r="AD78" s="170" t="str" cm="1">
        <f t="array" ref="AD78">IF(AC78="","",(T78*V78*X78)*AC78/10000)</f>
        <v/>
      </c>
      <c r="AE78" s="170" t="str" cm="1">
        <f t="array" ref="AE78">IF(AD78="","",IF(AH78&lt;V78,"Not Acceptable","Acceptable"))</f>
        <v/>
      </c>
      <c r="AF78" s="170" t="str" cm="1">
        <f t="array" ref="AF78">IF(D78="","",I78)</f>
        <v/>
      </c>
      <c r="AG78" s="161" t="str" cm="1">
        <f t="array" ref="AG78">IF(D78="","",VLOOKUP(F78,'9. All Habitats + Multipliers'!$C$4:$K$102,5,FALSE))</f>
        <v/>
      </c>
      <c r="AH78" s="178" t="str" cm="1">
        <f t="array" ref="AH78">IF(AG78="","",VLOOKUP(AG78,'11. Lists'!$B$47:$D$49,2,FALSE))</f>
        <v/>
      </c>
      <c r="AI78" s="161" t="str" cm="1">
        <f t="array" ref="AI78">IF(D78="","",J78)</f>
        <v/>
      </c>
      <c r="AJ78" s="178" t="str" cm="1">
        <f t="array" ref="AJ78">IF(AI78="","",VLOOKUP(AI78,'11. Lists'!$F$47:$G$51,2,FALSE))</f>
        <v/>
      </c>
      <c r="AK78" s="291"/>
      <c r="AL78" s="292"/>
      <c r="AM78" s="293"/>
      <c r="AN78" s="161" t="str" cm="1">
        <f t="array" ref="AN78">IF(H78="","",H78)</f>
        <v/>
      </c>
      <c r="AO78" s="162" t="str" cm="1">
        <f t="array" ref="AO78">IF(AN78="","",VLOOKUP(AN78,'11. Lists'!$F$36:$H$38,2,FALSE))</f>
        <v/>
      </c>
      <c r="AP78" s="178" t="str" cm="1">
        <f t="array" ref="AP78">IF(AN78="","",VLOOKUP(AN78,'11. Lists'!$F$36:$H$38,3,FALSE))</f>
        <v/>
      </c>
      <c r="AQ78" s="161"/>
      <c r="AR78" s="178"/>
      <c r="AS78" s="161"/>
      <c r="AT78" s="178"/>
      <c r="AU78" s="161" t="str" cm="1">
        <f t="array" ref="AU78">IF(D78="","",VLOOKUP(F78,'9. All Habitats + Multipliers'!$C$4:$K$102,8,FALSE))</f>
        <v/>
      </c>
      <c r="AV78" s="178" t="str" cm="1">
        <f t="array" ref="AV78">IF(AU78="","",VLOOKUP(AU78,'11. Lists'!$J$35:$K$38,2,FALSE))</f>
        <v/>
      </c>
      <c r="AW78" s="170" t="str" cm="1">
        <f t="array" ref="AW78">IF(D78="","",VLOOKUP(D78,'10. Condition and Temporal'!$B$6:$M$103,4,FALSE))</f>
        <v/>
      </c>
      <c r="AX78" s="170" t="str" cm="1">
        <f t="array" ref="AX78">IF(F78="","",IF(D78=F78,"Condition","Distinctiveness"))</f>
        <v/>
      </c>
      <c r="AY78" s="305" t="str" cm="1">
        <f t="array" ref="AY78">IF(COUNTIF(F78,"*grassland*"),"Grassland",IF(COUNTIF(F78,"*scree*"),"Sparsely vegetated land",C78))</f>
        <v/>
      </c>
      <c r="AZ78" s="264"/>
      <c r="BA78" s="299">
        <v>11</v>
      </c>
      <c r="BB78" s="162" t="str" cm="1">
        <f t="array" ref="BB78">TRIM(MID(SUBSTITUTE($AW$68,$BA$64,REPT(" ",LEN($AW$68))),($BA78-1)*LEN($AW$68)+1,LEN($AW$68)))</f>
        <v/>
      </c>
      <c r="BC78" s="162" t="str" cm="1">
        <f t="array" ref="BC78">TRIM(MID(SUBSTITUTE($AW$69,$BA$64,REPT(" ",LEN($AW$69))),($BA78-1)*LEN($AW$69)+1,LEN($AW$69)))</f>
        <v/>
      </c>
      <c r="BD78" s="162" t="str" cm="1">
        <f t="array" ref="BD78">TRIM(MID(SUBSTITUTE($AW$70,$BA$64,REPT(" ",LEN($AW$70))),($BA78-1)*LEN($AW$70)+1,LEN($AW$70)))</f>
        <v/>
      </c>
      <c r="BE78" s="162" t="str" cm="1">
        <f t="array" ref="BE78">TRIM(MID(SUBSTITUTE($AW$71,$BA$64,REPT(" ",LEN($AW$71))),($BA78-1)*LEN($AW$71)+1,LEN($AW$71)))</f>
        <v/>
      </c>
      <c r="BF78" s="162" t="str" cm="1">
        <f t="array" ref="BF78">TRIM(MID(SUBSTITUTE($AW$72,$BA$64,REPT(" ",LEN($AW$72))),($BA78-1)*LEN($AW$72)+1,LEN($AW$72)))</f>
        <v/>
      </c>
      <c r="BG78" s="162" t="str" cm="1">
        <f t="array" ref="BG78">TRIM(MID(SUBSTITUTE($AW$73,$BA$64,REPT(" ",LEN($AW$73))),($BA78-1)*LEN($AW$73)+1,LEN($AW$73)))</f>
        <v/>
      </c>
      <c r="BH78" s="162" t="str" cm="1">
        <f t="array" ref="BH78">TRIM(MID(SUBSTITUTE($AW$74,$BA$64,REPT(" ",LEN($AW$74))),($BA78-1)*LEN($AW$74)+1,LEN($AW$74)))</f>
        <v/>
      </c>
      <c r="BI78" s="162" t="str" cm="1">
        <f t="array" ref="BI78">TRIM(MID(SUBSTITUTE($AW$75,$BA$64,REPT(" ",LEN($AW$75))),($BA78-1)*LEN($AW$75)+1,LEN($AW$75)))</f>
        <v/>
      </c>
      <c r="BJ78" s="162" t="str" cm="1">
        <f t="array" ref="BJ78">TRIM(MID(SUBSTITUTE($AW$76,$BA$64,REPT(" ",LEN($AW$76))),($BA78-1)*LEN($AW$76)+1,LEN($AW$76)))</f>
        <v/>
      </c>
      <c r="BK78" s="162" t="str" cm="1">
        <f t="array" ref="BK78">TRIM(MID(SUBSTITUTE($AW$77,$BA$64,REPT(" ",LEN($AW$77))),($BA78-1)*LEN($AW$77)+1,LEN($AW$77)))</f>
        <v/>
      </c>
      <c r="BL78" s="162" t="str" cm="1">
        <f t="array" ref="BL78">TRIM(MID(SUBSTITUTE($AW$78,$BA$64,REPT(" ",LEN($AW$78))),($BA78-1)*LEN($AW$78)+1,LEN($AW$78)))</f>
        <v/>
      </c>
      <c r="BM78" s="162" t="str" cm="1">
        <f t="array" ref="BM78">TRIM(MID(SUBSTITUTE($AW$79,$BA$64,REPT(" ",LEN($AW$79))),($BA78-1)*LEN($AW$79)+1,LEN($AW$79)))</f>
        <v/>
      </c>
      <c r="BN78" s="162" t="str" cm="1">
        <f t="array" ref="BN78">TRIM(MID(SUBSTITUTE($AW$80,$BA$64,REPT(" ",LEN($AW$80))),($BA78-1)*LEN($AW$80)+1,LEN($AW$80)))</f>
        <v/>
      </c>
      <c r="BO78" s="162" t="str" cm="1">
        <f t="array" ref="BO78">TRIM(MID(SUBSTITUTE($AW$81,$BA$64,REPT(" ",LEN($AW$81))),($BA78-1)*LEN($AW$81)+1,LEN($AW$81)))</f>
        <v/>
      </c>
      <c r="BP78" s="162" t="str" cm="1">
        <f t="array" ref="BP78">TRIM(MID(SUBSTITUTE($AW$82,$BA$64,REPT(" ",LEN($AW$82))),($BA78-1)*LEN($AW$82)+1,LEN($AW$82)))</f>
        <v/>
      </c>
      <c r="BQ78" s="162" t="str" cm="1">
        <f t="array" ref="BQ78">TRIM(MID(SUBSTITUTE($AW$83,$BA$64,REPT(" ",LEN($AW$83))),($BA78-1)*LEN($AW$83)+1,LEN($AW$83)))</f>
        <v/>
      </c>
      <c r="BR78" s="162" t="str" cm="1">
        <f t="array" ref="BR78">TRIM(MID(SUBSTITUTE($AW$84,$BA$64,REPT(" ",LEN($AW$84))),($BA78-1)*LEN($AW$84)+1,LEN($AW$84)))</f>
        <v/>
      </c>
      <c r="BS78" s="162" t="str" cm="1">
        <f t="array" ref="BS78">TRIM(MID(SUBSTITUTE($AW$85,$BA$64,REPT(" ",LEN($AW$85))),($BA78-1)*LEN($AW$85)+1,LEN($AW$85)))</f>
        <v/>
      </c>
      <c r="BT78" s="162" t="str" cm="1">
        <f t="array" ref="BT78">TRIM(MID(SUBSTITUTE($AW$86,$BA$64,REPT(" ",LEN($AW$86))),($BA78-1)*LEN($AW$86)+1,LEN($AW$86)))</f>
        <v/>
      </c>
      <c r="BU78" s="178" t="str" cm="1">
        <f t="array" ref="BU78">TRIM(MID(SUBSTITUTE($AW$87,$BA$64,REPT(" ",LEN($AW$87))),($BA78-1)*LEN($AW$87)+1,LEN($AW$87)))</f>
        <v/>
      </c>
      <c r="BV78" s="161" t="str" cm="1">
        <f t="array" ref="BV78">IF(BX78=0,"",CONCATENATE(BW78,"68:",BW78,BX78+67))</f>
        <v/>
      </c>
      <c r="BW78" s="300" t="s">
        <v>208</v>
      </c>
      <c r="BX78" s="301" cm="1">
        <f t="array" ref="BX78">BL66</f>
        <v>0</v>
      </c>
      <c r="BY78" s="259"/>
      <c r="BZ78" s="88"/>
      <c r="CA78" s="88"/>
      <c r="CB78" s="88"/>
      <c r="CC78" s="88"/>
      <c r="CD78" s="88"/>
      <c r="CE78" s="88"/>
      <c r="CF78" s="88"/>
      <c r="CG78" s="88"/>
      <c r="CH78" s="88"/>
      <c r="CI78" s="88"/>
      <c r="CJ78" s="88"/>
      <c r="CK78" s="88"/>
      <c r="CL78" s="88"/>
      <c r="CM78" s="88"/>
      <c r="CN78" s="88"/>
      <c r="CO78" s="88"/>
      <c r="CP78" s="88"/>
      <c r="CQ78" s="88"/>
      <c r="CR78" s="88"/>
      <c r="CS78" s="88"/>
      <c r="CT78" s="88"/>
      <c r="CU78" s="88"/>
      <c r="CV78" s="88"/>
      <c r="CW78" s="88"/>
      <c r="CX78" s="88"/>
      <c r="CY78" s="88"/>
      <c r="CZ78" s="88"/>
      <c r="DA78" s="88"/>
      <c r="DB78" s="88"/>
      <c r="DC78" s="88"/>
      <c r="DD78" s="88"/>
      <c r="DE78" s="88"/>
      <c r="DF78" s="88"/>
      <c r="DG78" s="88"/>
      <c r="DH78" s="88"/>
      <c r="DI78" s="88"/>
      <c r="DJ78" s="88"/>
      <c r="DK78" s="88"/>
      <c r="DL78" s="88"/>
      <c r="DM78" s="88"/>
      <c r="DN78" s="88"/>
      <c r="DO78" s="88"/>
      <c r="DP78" s="88"/>
      <c r="DQ78" s="88"/>
      <c r="DR78" s="88"/>
      <c r="DS78" s="88"/>
      <c r="DT78" s="88"/>
      <c r="DU78" s="88"/>
      <c r="DV78" s="88"/>
      <c r="DW78" s="88"/>
      <c r="DX78" s="88"/>
    </row>
    <row r="79" spans="1:128" ht="15.6" customHeight="1">
      <c r="A79" s="141"/>
      <c r="B79" s="171">
        <v>12</v>
      </c>
      <c r="C79" s="302" t="str" cm="1">
        <f t="array" ref="C79">IF(D79="","",C22)</f>
        <v/>
      </c>
      <c r="D79" s="303" t="str" cm="1">
        <f t="array" ref="D79">IF(OR(K22=0,K22=""),"",D22)</f>
        <v/>
      </c>
      <c r="E79" s="304" t="str" cm="1">
        <f t="array" ref="E79">IF(AX79="","",AX79)</f>
        <v/>
      </c>
      <c r="F79" s="737"/>
      <c r="G79" s="738"/>
      <c r="H79" s="283"/>
      <c r="I79" s="284" t="str" cm="1">
        <f t="array" ref="I79">IF(OR(K22="",K22=0),"",K22)</f>
        <v/>
      </c>
      <c r="J79" s="743" t="str" cm="1">
        <f t="array" ref="J79">IFERROR(IF(F79="","",VLOOKUP(F79,'10. Condition and Temporal'!$B$6:$F$103,5,FALSE)),"Error ▲")</f>
        <v/>
      </c>
      <c r="K79" s="744"/>
      <c r="L79" s="239" t="str" cm="1">
        <f t="array" ref="L79">IFERROR(IF(D79="","",IF(AX79="Distinctiveness",(((((I79*AH79*AJ79)-(I79*V79*X79))*(AV79*AT79))+(I79*V79*X79))*(AP79))/10000,((((I79*AJ79*AH79)-(I79*V79*X79))*(AV79*AR79))+(I79*V79*X79))*AP79/10000)),"Error ▲")</f>
        <v/>
      </c>
      <c r="M79" s="753" t="str" cm="1">
        <f t="array" ref="M79">IFERROR(IF(F79="","",L79-AD79),"Error ▲")</f>
        <v/>
      </c>
      <c r="N79" s="754"/>
      <c r="O79" s="236"/>
      <c r="P79" s="180"/>
      <c r="Q79" s="225"/>
      <c r="R79" s="720"/>
      <c r="S79" s="226"/>
      <c r="T79" s="170" t="str" cm="1">
        <f t="array" ref="T79">IF(D79="","",K22)</f>
        <v/>
      </c>
      <c r="U79" s="161" t="str" cm="1">
        <f t="array" ref="U79">IF($D79="","",T22)</f>
        <v/>
      </c>
      <c r="V79" s="178" t="str" cm="1">
        <f t="array" ref="V79">IF($D79="","",V22)</f>
        <v/>
      </c>
      <c r="W79" s="161" t="str" cm="1">
        <f t="array" ref="W79">IF($D79="","",W22)</f>
        <v/>
      </c>
      <c r="X79" s="178" t="str" cm="1">
        <f t="array" ref="X79">IF($D79="","",X22)</f>
        <v/>
      </c>
      <c r="Y79" s="291"/>
      <c r="Z79" s="292"/>
      <c r="AA79" s="293"/>
      <c r="AB79" s="161" t="str" cm="1">
        <f t="array" ref="AB79">IF($D79="","",AB22)</f>
        <v/>
      </c>
      <c r="AC79" s="178" t="str" cm="1">
        <f t="array" ref="AC79">IF($D79="","",AD22)</f>
        <v/>
      </c>
      <c r="AD79" s="170" t="str" cm="1">
        <f t="array" ref="AD79">IF(AC79="","",(T79*V79*X79)*AC79/10000)</f>
        <v/>
      </c>
      <c r="AE79" s="170" t="str" cm="1">
        <f t="array" ref="AE79">IF(AD79="","",IF(AH79&lt;V79,"Not Acceptable","Acceptable"))</f>
        <v/>
      </c>
      <c r="AF79" s="170" t="str" cm="1">
        <f t="array" ref="AF79">IF(D79="","",I79)</f>
        <v/>
      </c>
      <c r="AG79" s="161" t="str" cm="1">
        <f t="array" ref="AG79">IF(D79="","",VLOOKUP(F79,'9. All Habitats + Multipliers'!$C$4:$K$102,5,FALSE))</f>
        <v/>
      </c>
      <c r="AH79" s="178" t="str" cm="1">
        <f t="array" ref="AH79">IF(AG79="","",VLOOKUP(AG79,'11. Lists'!$B$47:$D$49,2,FALSE))</f>
        <v/>
      </c>
      <c r="AI79" s="161" t="str" cm="1">
        <f t="array" ref="AI79">IF(D79="","",J79)</f>
        <v/>
      </c>
      <c r="AJ79" s="178" t="str" cm="1">
        <f t="array" ref="AJ79">IF(AI79="","",VLOOKUP(AI79,'11. Lists'!$F$47:$G$51,2,FALSE))</f>
        <v/>
      </c>
      <c r="AK79" s="291"/>
      <c r="AL79" s="292"/>
      <c r="AM79" s="293"/>
      <c r="AN79" s="161" t="str" cm="1">
        <f t="array" ref="AN79">IF(H79="","",H79)</f>
        <v/>
      </c>
      <c r="AO79" s="162" t="str" cm="1">
        <f t="array" ref="AO79">IF(AN79="","",VLOOKUP(AN79,'11. Lists'!$F$36:$H$38,2,FALSE))</f>
        <v/>
      </c>
      <c r="AP79" s="178" t="str" cm="1">
        <f t="array" ref="AP79">IF(AN79="","",VLOOKUP(AN79,'11. Lists'!$F$36:$H$38,3,FALSE))</f>
        <v/>
      </c>
      <c r="AQ79" s="161"/>
      <c r="AR79" s="178"/>
      <c r="AS79" s="161"/>
      <c r="AT79" s="178"/>
      <c r="AU79" s="161" t="str" cm="1">
        <f t="array" ref="AU79">IF(D79="","",VLOOKUP(F79,'9. All Habitats + Multipliers'!$C$4:$K$102,8,FALSE))</f>
        <v/>
      </c>
      <c r="AV79" s="178" t="str" cm="1">
        <f t="array" ref="AV79">IF(AU79="","",VLOOKUP(AU79,'11. Lists'!$J$35:$K$38,2,FALSE))</f>
        <v/>
      </c>
      <c r="AW79" s="170" t="str" cm="1">
        <f t="array" ref="AW79">IF(D79="","",VLOOKUP(D79,'10. Condition and Temporal'!$B$6:$M$103,4,FALSE))</f>
        <v/>
      </c>
      <c r="AX79" s="170" t="str" cm="1">
        <f t="array" ref="AX79">IF(F79="","",IF(D79=F79,"Condition","Distinctiveness"))</f>
        <v/>
      </c>
      <c r="AY79" s="305" t="str" cm="1">
        <f t="array" ref="AY79">IF(COUNTIF(F79,"*grassland*"),"Grassland",IF(COUNTIF(F79,"*scree*"),"Sparsely vegetated land",C79))</f>
        <v/>
      </c>
      <c r="AZ79" s="264"/>
      <c r="BA79" s="299">
        <v>12</v>
      </c>
      <c r="BB79" s="162" t="str" cm="1">
        <f t="array" ref="BB79">TRIM(MID(SUBSTITUTE($AW$68,$BA$64,REPT(" ",LEN($AW$68))),($BA79-1)*LEN($AW$68)+1,LEN($AW$68)))</f>
        <v/>
      </c>
      <c r="BC79" s="162" t="str" cm="1">
        <f t="array" ref="BC79">TRIM(MID(SUBSTITUTE($AW$69,$BA$64,REPT(" ",LEN($AW$69))),($BA79-1)*LEN($AW$69)+1,LEN($AW$69)))</f>
        <v/>
      </c>
      <c r="BD79" s="162" t="str" cm="1">
        <f t="array" ref="BD79">TRIM(MID(SUBSTITUTE($AW$70,$BA$64,REPT(" ",LEN($AW$70))),($BA79-1)*LEN($AW$70)+1,LEN($AW$70)))</f>
        <v/>
      </c>
      <c r="BE79" s="162" t="str" cm="1">
        <f t="array" ref="BE79">TRIM(MID(SUBSTITUTE($AW$71,$BA$64,REPT(" ",LEN($AW$71))),($BA79-1)*LEN($AW$71)+1,LEN($AW$71)))</f>
        <v/>
      </c>
      <c r="BF79" s="162" t="str" cm="1">
        <f t="array" ref="BF79">TRIM(MID(SUBSTITUTE($AW$72,$BA$64,REPT(" ",LEN($AW$72))),($BA79-1)*LEN($AW$72)+1,LEN($AW$72)))</f>
        <v/>
      </c>
      <c r="BG79" s="162" t="str" cm="1">
        <f t="array" ref="BG79">TRIM(MID(SUBSTITUTE($AW$73,$BA$64,REPT(" ",LEN($AW$73))),($BA79-1)*LEN($AW$73)+1,LEN($AW$73)))</f>
        <v/>
      </c>
      <c r="BH79" s="162" t="str" cm="1">
        <f t="array" ref="BH79">TRIM(MID(SUBSTITUTE($AW$74,$BA$64,REPT(" ",LEN($AW$74))),($BA79-1)*LEN($AW$74)+1,LEN($AW$74)))</f>
        <v/>
      </c>
      <c r="BI79" s="162" t="str" cm="1">
        <f t="array" ref="BI79">TRIM(MID(SUBSTITUTE($AW$75,$BA$64,REPT(" ",LEN($AW$75))),($BA79-1)*LEN($AW$75)+1,LEN($AW$75)))</f>
        <v/>
      </c>
      <c r="BJ79" s="162" t="str" cm="1">
        <f t="array" ref="BJ79">TRIM(MID(SUBSTITUTE($AW$76,$BA$64,REPT(" ",LEN($AW$76))),($BA79-1)*LEN($AW$76)+1,LEN($AW$76)))</f>
        <v/>
      </c>
      <c r="BK79" s="162" t="str" cm="1">
        <f t="array" ref="BK79">TRIM(MID(SUBSTITUTE($AW$77,$BA$64,REPT(" ",LEN($AW$77))),($BA79-1)*LEN($AW$77)+1,LEN($AW$77)))</f>
        <v/>
      </c>
      <c r="BL79" s="162" t="str" cm="1">
        <f t="array" ref="BL79">TRIM(MID(SUBSTITUTE($AW$78,$BA$64,REPT(" ",LEN($AW$78))),($BA79-1)*LEN($AW$78)+1,LEN($AW$78)))</f>
        <v/>
      </c>
      <c r="BM79" s="162" t="str" cm="1">
        <f t="array" ref="BM79">TRIM(MID(SUBSTITUTE($AW$79,$BA$64,REPT(" ",LEN($AW$79))),($BA79-1)*LEN($AW$79)+1,LEN($AW$79)))</f>
        <v/>
      </c>
      <c r="BN79" s="162" t="str" cm="1">
        <f t="array" ref="BN79">TRIM(MID(SUBSTITUTE($AW$80,$BA$64,REPT(" ",LEN($AW$80))),($BA79-1)*LEN($AW$80)+1,LEN($AW$80)))</f>
        <v/>
      </c>
      <c r="BO79" s="162" t="str" cm="1">
        <f t="array" ref="BO79">TRIM(MID(SUBSTITUTE($AW$81,$BA$64,REPT(" ",LEN($AW$81))),($BA79-1)*LEN($AW$81)+1,LEN($AW$81)))</f>
        <v/>
      </c>
      <c r="BP79" s="162" t="str" cm="1">
        <f t="array" ref="BP79">TRIM(MID(SUBSTITUTE($AW$82,$BA$64,REPT(" ",LEN($AW$82))),($BA79-1)*LEN($AW$82)+1,LEN($AW$82)))</f>
        <v/>
      </c>
      <c r="BQ79" s="162" t="str" cm="1">
        <f t="array" ref="BQ79">TRIM(MID(SUBSTITUTE($AW$83,$BA$64,REPT(" ",LEN($AW$83))),($BA79-1)*LEN($AW$83)+1,LEN($AW$83)))</f>
        <v/>
      </c>
      <c r="BR79" s="162" t="str" cm="1">
        <f t="array" ref="BR79">TRIM(MID(SUBSTITUTE($AW$84,$BA$64,REPT(" ",LEN($AW$84))),($BA79-1)*LEN($AW$84)+1,LEN($AW$84)))</f>
        <v/>
      </c>
      <c r="BS79" s="162" t="str" cm="1">
        <f t="array" ref="BS79">TRIM(MID(SUBSTITUTE($AW$85,$BA$64,REPT(" ",LEN($AW$85))),($BA79-1)*LEN($AW$85)+1,LEN($AW$85)))</f>
        <v/>
      </c>
      <c r="BT79" s="162" t="str" cm="1">
        <f t="array" ref="BT79">TRIM(MID(SUBSTITUTE($AW$86,$BA$64,REPT(" ",LEN($AW$86))),($BA79-1)*LEN($AW$86)+1,LEN($AW$86)))</f>
        <v/>
      </c>
      <c r="BU79" s="178" t="str" cm="1">
        <f t="array" ref="BU79">TRIM(MID(SUBSTITUTE($AW$87,$BA$64,REPT(" ",LEN($AW$87))),($BA79-1)*LEN($AW$87)+1,LEN($AW$87)))</f>
        <v/>
      </c>
      <c r="BV79" s="161" t="str" cm="1">
        <f t="array" ref="BV79">IF(BX79=0,"",CONCATENATE(BW79,"68:",BW79,BX79+67))</f>
        <v/>
      </c>
      <c r="BW79" s="300" t="s">
        <v>209</v>
      </c>
      <c r="BX79" s="301" cm="1">
        <f t="array" ref="BX79">BM66</f>
        <v>0</v>
      </c>
      <c r="BY79" s="259"/>
      <c r="BZ79" s="88"/>
      <c r="CA79" s="88"/>
      <c r="CB79" s="88"/>
      <c r="CC79" s="88"/>
      <c r="CD79" s="88"/>
      <c r="CE79" s="88"/>
      <c r="CF79" s="88"/>
      <c r="CG79" s="88"/>
      <c r="CH79" s="88"/>
      <c r="CI79" s="88"/>
      <c r="CJ79" s="88"/>
      <c r="CK79" s="88"/>
      <c r="CL79" s="88"/>
      <c r="CM79" s="88"/>
      <c r="CN79" s="88"/>
      <c r="CO79" s="88"/>
      <c r="CP79" s="88"/>
      <c r="CQ79" s="88"/>
      <c r="CR79" s="88"/>
      <c r="CS79" s="88"/>
      <c r="CT79" s="88"/>
      <c r="CU79" s="88"/>
      <c r="CV79" s="88"/>
      <c r="CW79" s="88"/>
      <c r="CX79" s="88"/>
      <c r="CY79" s="88"/>
      <c r="CZ79" s="88"/>
      <c r="DA79" s="88"/>
      <c r="DB79" s="88"/>
      <c r="DC79" s="88"/>
      <c r="DD79" s="88"/>
      <c r="DE79" s="88"/>
      <c r="DF79" s="88"/>
      <c r="DG79" s="88"/>
      <c r="DH79" s="88"/>
      <c r="DI79" s="88"/>
      <c r="DJ79" s="88"/>
      <c r="DK79" s="88"/>
      <c r="DL79" s="88"/>
      <c r="DM79" s="88"/>
      <c r="DN79" s="88"/>
      <c r="DO79" s="88"/>
      <c r="DP79" s="88"/>
      <c r="DQ79" s="88"/>
      <c r="DR79" s="88"/>
      <c r="DS79" s="88"/>
      <c r="DT79" s="88"/>
      <c r="DU79" s="88"/>
      <c r="DV79" s="88"/>
      <c r="DW79" s="88"/>
      <c r="DX79" s="88"/>
    </row>
    <row r="80" spans="1:128" ht="15.6" customHeight="1">
      <c r="A80" s="141"/>
      <c r="B80" s="171">
        <v>13</v>
      </c>
      <c r="C80" s="302" t="str" cm="1">
        <f t="array" ref="C80">IF(D80="","",C23)</f>
        <v/>
      </c>
      <c r="D80" s="303" t="str" cm="1">
        <f t="array" ref="D80">IF(OR(K23=0,K23=""),"",D23)</f>
        <v/>
      </c>
      <c r="E80" s="304" t="str" cm="1">
        <f t="array" ref="E80">IF(AX80="","",AX80)</f>
        <v/>
      </c>
      <c r="F80" s="737"/>
      <c r="G80" s="738"/>
      <c r="H80" s="283"/>
      <c r="I80" s="284" t="str" cm="1">
        <f t="array" ref="I80">IF(OR(K23="",K23=0),"",K23)</f>
        <v/>
      </c>
      <c r="J80" s="743" t="str" cm="1">
        <f t="array" ref="J80">IFERROR(IF(F80="","",VLOOKUP(F80,'10. Condition and Temporal'!$B$6:$F$103,5,FALSE)),"Error ▲")</f>
        <v/>
      </c>
      <c r="K80" s="744"/>
      <c r="L80" s="239" t="str" cm="1">
        <f t="array" ref="L80">IFERROR(IF(D80="","",IF(AX80="Distinctiveness",(((((I80*AH80*AJ80)-(I80*V80*X80))*(AV80*AT80))+(I80*V80*X80))*(AP80))/10000,((((I80*AJ80*AH80)-(I80*V80*X80))*(AV80*AR80))+(I80*V80*X80))*AP80/10000)),"Error ▲")</f>
        <v/>
      </c>
      <c r="M80" s="753" t="str" cm="1">
        <f t="array" ref="M80">IFERROR(IF(F80="","",L80-AD80),"Error ▲")</f>
        <v/>
      </c>
      <c r="N80" s="754"/>
      <c r="O80" s="236"/>
      <c r="P80" s="180"/>
      <c r="Q80" s="225"/>
      <c r="R80" s="720"/>
      <c r="S80" s="226"/>
      <c r="T80" s="170" t="str" cm="1">
        <f t="array" ref="T80">IF(D80="","",K23)</f>
        <v/>
      </c>
      <c r="U80" s="161" t="str" cm="1">
        <f t="array" ref="U80">IF($D80="","",T23)</f>
        <v/>
      </c>
      <c r="V80" s="178" t="str" cm="1">
        <f t="array" ref="V80">IF($D80="","",V23)</f>
        <v/>
      </c>
      <c r="W80" s="161" t="str" cm="1">
        <f t="array" ref="W80">IF($D80="","",W23)</f>
        <v/>
      </c>
      <c r="X80" s="178" t="str" cm="1">
        <f t="array" ref="X80">IF($D80="","",X23)</f>
        <v/>
      </c>
      <c r="Y80" s="291"/>
      <c r="Z80" s="292"/>
      <c r="AA80" s="293"/>
      <c r="AB80" s="161" t="str" cm="1">
        <f t="array" ref="AB80">IF($D80="","",AB23)</f>
        <v/>
      </c>
      <c r="AC80" s="178" t="str" cm="1">
        <f t="array" ref="AC80">IF($D80="","",AD23)</f>
        <v/>
      </c>
      <c r="AD80" s="170" t="str" cm="1">
        <f t="array" ref="AD80">IF(AC80="","",(T80*V80*X80)*AC80/10000)</f>
        <v/>
      </c>
      <c r="AE80" s="170" t="str" cm="1">
        <f t="array" ref="AE80">IF(AD80="","",IF(AH80&lt;V80,"Not Acceptable","Acceptable"))</f>
        <v/>
      </c>
      <c r="AF80" s="170" t="str" cm="1">
        <f t="array" ref="AF80">IF(D80="","",I80)</f>
        <v/>
      </c>
      <c r="AG80" s="161" t="str" cm="1">
        <f t="array" ref="AG80">IF(D80="","",VLOOKUP(F80,'9. All Habitats + Multipliers'!$C$4:$K$102,5,FALSE))</f>
        <v/>
      </c>
      <c r="AH80" s="178" t="str" cm="1">
        <f t="array" ref="AH80">IF(AG80="","",VLOOKUP(AG80,'11. Lists'!$B$47:$D$49,2,FALSE))</f>
        <v/>
      </c>
      <c r="AI80" s="161" t="str" cm="1">
        <f t="array" ref="AI80">IF(D80="","",J80)</f>
        <v/>
      </c>
      <c r="AJ80" s="178" t="str" cm="1">
        <f t="array" ref="AJ80">IF(AI80="","",VLOOKUP(AI80,'11. Lists'!$F$47:$G$51,2,FALSE))</f>
        <v/>
      </c>
      <c r="AK80" s="291"/>
      <c r="AL80" s="292"/>
      <c r="AM80" s="293"/>
      <c r="AN80" s="161" t="str" cm="1">
        <f t="array" ref="AN80">IF(H80="","",H80)</f>
        <v/>
      </c>
      <c r="AO80" s="162" t="str" cm="1">
        <f t="array" ref="AO80">IF(AN80="","",VLOOKUP(AN80,'11. Lists'!$F$36:$H$38,2,FALSE))</f>
        <v/>
      </c>
      <c r="AP80" s="178" t="str" cm="1">
        <f t="array" ref="AP80">IF(AN80="","",VLOOKUP(AN80,'11. Lists'!$F$36:$H$38,3,FALSE))</f>
        <v/>
      </c>
      <c r="AQ80" s="161"/>
      <c r="AR80" s="178"/>
      <c r="AS80" s="161"/>
      <c r="AT80" s="178"/>
      <c r="AU80" s="161" t="str" cm="1">
        <f t="array" ref="AU80">IF(D80="","",VLOOKUP(F80,'9. All Habitats + Multipliers'!$C$4:$K$102,8,FALSE))</f>
        <v/>
      </c>
      <c r="AV80" s="178" t="str" cm="1">
        <f t="array" ref="AV80">IF(AU80="","",VLOOKUP(AU80,'11. Lists'!$J$35:$K$38,2,FALSE))</f>
        <v/>
      </c>
      <c r="AW80" s="170" t="str" cm="1">
        <f t="array" ref="AW80">IF(D80="","",VLOOKUP(D80,'10. Condition and Temporal'!$B$6:$M$103,4,FALSE))</f>
        <v/>
      </c>
      <c r="AX80" s="170" t="str" cm="1">
        <f t="array" ref="AX80">IF(F80="","",IF(D80=F80,"Condition","Distinctiveness"))</f>
        <v/>
      </c>
      <c r="AY80" s="305" t="str" cm="1">
        <f t="array" ref="AY80">IF(COUNTIF(F80,"*grassland*"),"Grassland",IF(COUNTIF(F80,"*scree*"),"Sparsely vegetated land",C80))</f>
        <v/>
      </c>
      <c r="AZ80" s="264"/>
      <c r="BA80" s="299">
        <v>13</v>
      </c>
      <c r="BB80" s="162" t="str" cm="1">
        <f t="array" ref="BB80">TRIM(MID(SUBSTITUTE($AW$68,$BA$64,REPT(" ",LEN($AW$68))),($BA80-1)*LEN($AW$68)+1,LEN($AW$68)))</f>
        <v/>
      </c>
      <c r="BC80" s="162" t="str" cm="1">
        <f t="array" ref="BC80">TRIM(MID(SUBSTITUTE($AW$69,$BA$64,REPT(" ",LEN($AW$69))),($BA80-1)*LEN($AW$69)+1,LEN($AW$69)))</f>
        <v/>
      </c>
      <c r="BD80" s="162" t="str" cm="1">
        <f t="array" ref="BD80">TRIM(MID(SUBSTITUTE($AW$70,$BA$64,REPT(" ",LEN($AW$70))),($BA80-1)*LEN($AW$70)+1,LEN($AW$70)))</f>
        <v/>
      </c>
      <c r="BE80" s="162" t="str" cm="1">
        <f t="array" ref="BE80">TRIM(MID(SUBSTITUTE($AW$71,$BA$64,REPT(" ",LEN($AW$71))),($BA80-1)*LEN($AW$71)+1,LEN($AW$71)))</f>
        <v/>
      </c>
      <c r="BF80" s="162" t="str" cm="1">
        <f t="array" ref="BF80">TRIM(MID(SUBSTITUTE($AW$72,$BA$64,REPT(" ",LEN($AW$72))),($BA80-1)*LEN($AW$72)+1,LEN($AW$72)))</f>
        <v/>
      </c>
      <c r="BG80" s="162" t="str" cm="1">
        <f t="array" ref="BG80">TRIM(MID(SUBSTITUTE($AW$73,$BA$64,REPT(" ",LEN($AW$73))),($BA80-1)*LEN($AW$73)+1,LEN($AW$73)))</f>
        <v/>
      </c>
      <c r="BH80" s="162" t="str" cm="1">
        <f t="array" ref="BH80">TRIM(MID(SUBSTITUTE($AW$74,$BA$64,REPT(" ",LEN($AW$74))),($BA80-1)*LEN($AW$74)+1,LEN($AW$74)))</f>
        <v/>
      </c>
      <c r="BI80" s="162" t="str" cm="1">
        <f t="array" ref="BI80">TRIM(MID(SUBSTITUTE($AW$75,$BA$64,REPT(" ",LEN($AW$75))),($BA80-1)*LEN($AW$75)+1,LEN($AW$75)))</f>
        <v/>
      </c>
      <c r="BJ80" s="162" t="str" cm="1">
        <f t="array" ref="BJ80">TRIM(MID(SUBSTITUTE($AW$76,$BA$64,REPT(" ",LEN($AW$76))),($BA80-1)*LEN($AW$76)+1,LEN($AW$76)))</f>
        <v/>
      </c>
      <c r="BK80" s="162" t="str" cm="1">
        <f t="array" ref="BK80">TRIM(MID(SUBSTITUTE($AW$77,$BA$64,REPT(" ",LEN($AW$77))),($BA80-1)*LEN($AW$77)+1,LEN($AW$77)))</f>
        <v/>
      </c>
      <c r="BL80" s="162" t="str" cm="1">
        <f t="array" ref="BL80">TRIM(MID(SUBSTITUTE($AW$78,$BA$64,REPT(" ",LEN($AW$78))),($BA80-1)*LEN($AW$78)+1,LEN($AW$78)))</f>
        <v/>
      </c>
      <c r="BM80" s="162" t="str" cm="1">
        <f t="array" ref="BM80">TRIM(MID(SUBSTITUTE($AW$79,$BA$64,REPT(" ",LEN($AW$79))),($BA80-1)*LEN($AW$79)+1,LEN($AW$79)))</f>
        <v/>
      </c>
      <c r="BN80" s="162" t="str" cm="1">
        <f t="array" ref="BN80">TRIM(MID(SUBSTITUTE($AW$80,$BA$64,REPT(" ",LEN($AW$80))),($BA80-1)*LEN($AW$80)+1,LEN($AW$80)))</f>
        <v/>
      </c>
      <c r="BO80" s="162" t="str" cm="1">
        <f t="array" ref="BO80">TRIM(MID(SUBSTITUTE($AW$81,$BA$64,REPT(" ",LEN($AW$81))),($BA80-1)*LEN($AW$81)+1,LEN($AW$81)))</f>
        <v/>
      </c>
      <c r="BP80" s="162" t="str" cm="1">
        <f t="array" ref="BP80">TRIM(MID(SUBSTITUTE($AW$82,$BA$64,REPT(" ",LEN($AW$82))),($BA80-1)*LEN($AW$82)+1,LEN($AW$82)))</f>
        <v/>
      </c>
      <c r="BQ80" s="162" t="str" cm="1">
        <f t="array" ref="BQ80">TRIM(MID(SUBSTITUTE($AW$83,$BA$64,REPT(" ",LEN($AW$83))),($BA80-1)*LEN($AW$83)+1,LEN($AW$83)))</f>
        <v/>
      </c>
      <c r="BR80" s="162" t="str" cm="1">
        <f t="array" ref="BR80">TRIM(MID(SUBSTITUTE($AW$84,$BA$64,REPT(" ",LEN($AW$84))),($BA80-1)*LEN($AW$84)+1,LEN($AW$84)))</f>
        <v/>
      </c>
      <c r="BS80" s="162" t="str" cm="1">
        <f t="array" ref="BS80">TRIM(MID(SUBSTITUTE($AW$85,$BA$64,REPT(" ",LEN($AW$85))),($BA80-1)*LEN($AW$85)+1,LEN($AW$85)))</f>
        <v/>
      </c>
      <c r="BT80" s="162" t="str" cm="1">
        <f t="array" ref="BT80">TRIM(MID(SUBSTITUTE($AW$86,$BA$64,REPT(" ",LEN($AW$86))),($BA80-1)*LEN($AW$86)+1,LEN($AW$86)))</f>
        <v/>
      </c>
      <c r="BU80" s="178" t="str" cm="1">
        <f t="array" ref="BU80">TRIM(MID(SUBSTITUTE($AW$87,$BA$64,REPT(" ",LEN($AW$87))),($BA80-1)*LEN($AW$87)+1,LEN($AW$87)))</f>
        <v/>
      </c>
      <c r="BV80" s="161" t="str" cm="1">
        <f t="array" ref="BV80">IF(BX80=0,"",CONCATENATE(BW80,"68:",BW80,BX80+67))</f>
        <v/>
      </c>
      <c r="BW80" s="300" t="s">
        <v>210</v>
      </c>
      <c r="BX80" s="301" cm="1">
        <f t="array" ref="BX80">BN66</f>
        <v>0</v>
      </c>
      <c r="BY80" s="259"/>
      <c r="BZ80" s="88"/>
      <c r="CA80" s="88"/>
      <c r="CB80" s="88"/>
      <c r="CC80" s="88"/>
      <c r="CD80" s="88"/>
      <c r="CE80" s="88"/>
      <c r="CF80" s="88"/>
      <c r="CG80" s="88"/>
      <c r="CH80" s="88"/>
      <c r="CI80" s="88"/>
      <c r="CJ80" s="88"/>
      <c r="CK80" s="88"/>
      <c r="CL80" s="88"/>
      <c r="CM80" s="88"/>
      <c r="CN80" s="88"/>
      <c r="CO80" s="88"/>
      <c r="CP80" s="88"/>
      <c r="CQ80" s="88"/>
      <c r="CR80" s="88"/>
      <c r="CS80" s="88"/>
      <c r="CT80" s="88"/>
      <c r="CU80" s="88"/>
      <c r="CV80" s="88"/>
      <c r="CW80" s="88"/>
      <c r="CX80" s="88"/>
      <c r="CY80" s="88"/>
      <c r="CZ80" s="88"/>
      <c r="DA80" s="88"/>
      <c r="DB80" s="88"/>
      <c r="DC80" s="88"/>
      <c r="DD80" s="88"/>
      <c r="DE80" s="88"/>
      <c r="DF80" s="88"/>
      <c r="DG80" s="88"/>
      <c r="DH80" s="88"/>
      <c r="DI80" s="88"/>
      <c r="DJ80" s="88"/>
      <c r="DK80" s="88"/>
      <c r="DL80" s="88"/>
      <c r="DM80" s="88"/>
      <c r="DN80" s="88"/>
      <c r="DO80" s="88"/>
      <c r="DP80" s="88"/>
      <c r="DQ80" s="88"/>
      <c r="DR80" s="88"/>
      <c r="DS80" s="88"/>
      <c r="DT80" s="88"/>
      <c r="DU80" s="88"/>
      <c r="DV80" s="88"/>
      <c r="DW80" s="88"/>
      <c r="DX80" s="88"/>
    </row>
    <row r="81" spans="1:128" ht="15.6" customHeight="1">
      <c r="A81" s="141"/>
      <c r="B81" s="171">
        <v>14</v>
      </c>
      <c r="C81" s="302" t="str" cm="1">
        <f t="array" ref="C81">IF(D81="","",C24)</f>
        <v/>
      </c>
      <c r="D81" s="303" t="str" cm="1">
        <f t="array" ref="D81">IF(OR(K24=0,K24=""),"",D24)</f>
        <v/>
      </c>
      <c r="E81" s="304" t="str" cm="1">
        <f t="array" ref="E81">IF(AX81="","",AX81)</f>
        <v/>
      </c>
      <c r="F81" s="737"/>
      <c r="G81" s="738"/>
      <c r="H81" s="283"/>
      <c r="I81" s="284" t="str" cm="1">
        <f t="array" ref="I81">IF(OR(K24="",K24=0),"",K24)</f>
        <v/>
      </c>
      <c r="J81" s="743" t="str" cm="1">
        <f t="array" ref="J81">IFERROR(IF(F81="","",VLOOKUP(F81,'10. Condition and Temporal'!$B$6:$F$103,5,FALSE)),"Error ▲")</f>
        <v/>
      </c>
      <c r="K81" s="744"/>
      <c r="L81" s="239" t="str" cm="1">
        <f t="array" ref="L81">IFERROR(IF(D81="","",IF(AX81="Distinctiveness",(((((I81*AH81*AJ81)-(I81*V81*X81))*(AV81*AT81))+(I81*V81*X81))*(AP81))/10000,((((I81*AJ81*AH81)-(I81*V81*X81))*(AV81*AR81))+(I81*V81*X81))*AP81/10000)),"Error ▲")</f>
        <v/>
      </c>
      <c r="M81" s="753" t="str" cm="1">
        <f t="array" ref="M81">IFERROR(IF(F81="","",L81-AD81),"Error ▲")</f>
        <v/>
      </c>
      <c r="N81" s="754"/>
      <c r="O81" s="236"/>
      <c r="P81" s="180"/>
      <c r="Q81" s="225"/>
      <c r="R81" s="720"/>
      <c r="S81" s="226"/>
      <c r="T81" s="170" t="str" cm="1">
        <f t="array" ref="T81">IF(D81="","",K24)</f>
        <v/>
      </c>
      <c r="U81" s="161" t="str" cm="1">
        <f t="array" ref="U81">IF($D81="","",T24)</f>
        <v/>
      </c>
      <c r="V81" s="178" t="str" cm="1">
        <f t="array" ref="V81">IF($D81="","",V24)</f>
        <v/>
      </c>
      <c r="W81" s="161" t="str" cm="1">
        <f t="array" ref="W81">IF($D81="","",W24)</f>
        <v/>
      </c>
      <c r="X81" s="178" t="str" cm="1">
        <f t="array" ref="X81">IF($D81="","",X24)</f>
        <v/>
      </c>
      <c r="Y81" s="291"/>
      <c r="Z81" s="292"/>
      <c r="AA81" s="293"/>
      <c r="AB81" s="161" t="str" cm="1">
        <f t="array" ref="AB81">IF($D81="","",AB24)</f>
        <v/>
      </c>
      <c r="AC81" s="178" t="str" cm="1">
        <f t="array" ref="AC81">IF($D81="","",AD24)</f>
        <v/>
      </c>
      <c r="AD81" s="170" t="str" cm="1">
        <f t="array" ref="AD81">IF(AC81="","",(T81*V81*X81)*AC81/10000)</f>
        <v/>
      </c>
      <c r="AE81" s="170" t="str" cm="1">
        <f t="array" ref="AE81">IF(AD81="","",IF(AH81&lt;V81,"Not Acceptable","Acceptable"))</f>
        <v/>
      </c>
      <c r="AF81" s="170" t="str" cm="1">
        <f t="array" ref="AF81">IF(D81="","",I81)</f>
        <v/>
      </c>
      <c r="AG81" s="161" t="str" cm="1">
        <f t="array" ref="AG81">IF(D81="","",VLOOKUP(F81,'9. All Habitats + Multipliers'!$C$4:$K$102,5,FALSE))</f>
        <v/>
      </c>
      <c r="AH81" s="178" t="str" cm="1">
        <f t="array" ref="AH81">IF(AG81="","",VLOOKUP(AG81,'11. Lists'!$B$47:$D$49,2,FALSE))</f>
        <v/>
      </c>
      <c r="AI81" s="161" t="str" cm="1">
        <f t="array" ref="AI81">IF(D81="","",J81)</f>
        <v/>
      </c>
      <c r="AJ81" s="178" t="str" cm="1">
        <f t="array" ref="AJ81">IF(AI81="","",VLOOKUP(AI81,'11. Lists'!$F$47:$G$51,2,FALSE))</f>
        <v/>
      </c>
      <c r="AK81" s="291"/>
      <c r="AL81" s="292"/>
      <c r="AM81" s="293"/>
      <c r="AN81" s="161" t="str" cm="1">
        <f t="array" ref="AN81">IF(H81="","",H81)</f>
        <v/>
      </c>
      <c r="AO81" s="162" t="str" cm="1">
        <f t="array" ref="AO81">IF(AN81="","",VLOOKUP(AN81,'11. Lists'!$F$36:$H$38,2,FALSE))</f>
        <v/>
      </c>
      <c r="AP81" s="178" t="str" cm="1">
        <f t="array" ref="AP81">IF(AN81="","",VLOOKUP(AN81,'11. Lists'!$F$36:$H$38,3,FALSE))</f>
        <v/>
      </c>
      <c r="AQ81" s="161"/>
      <c r="AR81" s="178"/>
      <c r="AS81" s="161"/>
      <c r="AT81" s="178"/>
      <c r="AU81" s="161" t="str" cm="1">
        <f t="array" ref="AU81">IF(D81="","",VLOOKUP(F81,'9. All Habitats + Multipliers'!$C$4:$K$102,8,FALSE))</f>
        <v/>
      </c>
      <c r="AV81" s="178" t="str" cm="1">
        <f t="array" ref="AV81">IF(AU81="","",VLOOKUP(AU81,'11. Lists'!$J$35:$K$38,2,FALSE))</f>
        <v/>
      </c>
      <c r="AW81" s="170" t="str" cm="1">
        <f t="array" ref="AW81">IF(D81="","",VLOOKUP(D81,'10. Condition and Temporal'!$B$6:$M$103,4,FALSE))</f>
        <v/>
      </c>
      <c r="AX81" s="170" t="str" cm="1">
        <f t="array" ref="AX81">IF(F81="","",IF(D81=F81,"Condition","Distinctiveness"))</f>
        <v/>
      </c>
      <c r="AY81" s="305" t="str" cm="1">
        <f t="array" ref="AY81">IF(COUNTIF(F81,"*grassland*"),"Grassland",IF(COUNTIF(F81,"*scree*"),"Sparsely vegetated land",C81))</f>
        <v/>
      </c>
      <c r="AZ81" s="264"/>
      <c r="BA81" s="299">
        <v>14</v>
      </c>
      <c r="BB81" s="162" t="str" cm="1">
        <f t="array" ref="BB81">TRIM(MID(SUBSTITUTE($AW$68,$BA$64,REPT(" ",LEN($AW$68))),($BA81-1)*LEN($AW$68)+1,LEN($AW$68)))</f>
        <v/>
      </c>
      <c r="BC81" s="162" t="str" cm="1">
        <f t="array" ref="BC81">TRIM(MID(SUBSTITUTE($AW$69,$BA$64,REPT(" ",LEN($AW$69))),($BA81-1)*LEN($AW$69)+1,LEN($AW$69)))</f>
        <v/>
      </c>
      <c r="BD81" s="162" t="str" cm="1">
        <f t="array" ref="BD81">TRIM(MID(SUBSTITUTE($AW$70,$BA$64,REPT(" ",LEN($AW$70))),($BA81-1)*LEN($AW$70)+1,LEN($AW$70)))</f>
        <v/>
      </c>
      <c r="BE81" s="162" t="str" cm="1">
        <f t="array" ref="BE81">TRIM(MID(SUBSTITUTE($AW$71,$BA$64,REPT(" ",LEN($AW$71))),($BA81-1)*LEN($AW$71)+1,LEN($AW$71)))</f>
        <v/>
      </c>
      <c r="BF81" s="162" t="str" cm="1">
        <f t="array" ref="BF81">TRIM(MID(SUBSTITUTE($AW$72,$BA$64,REPT(" ",LEN($AW$72))),($BA81-1)*LEN($AW$72)+1,LEN($AW$72)))</f>
        <v/>
      </c>
      <c r="BG81" s="162" t="str" cm="1">
        <f t="array" ref="BG81">TRIM(MID(SUBSTITUTE($AW$73,$BA$64,REPT(" ",LEN($AW$73))),($BA81-1)*LEN($AW$73)+1,LEN($AW$73)))</f>
        <v/>
      </c>
      <c r="BH81" s="162" t="str" cm="1">
        <f t="array" ref="BH81">TRIM(MID(SUBSTITUTE($AW$74,$BA$64,REPT(" ",LEN($AW$74))),($BA81-1)*LEN($AW$74)+1,LEN($AW$74)))</f>
        <v/>
      </c>
      <c r="BI81" s="162" t="str" cm="1">
        <f t="array" ref="BI81">TRIM(MID(SUBSTITUTE($AW$75,$BA$64,REPT(" ",LEN($AW$75))),($BA81-1)*LEN($AW$75)+1,LEN($AW$75)))</f>
        <v/>
      </c>
      <c r="BJ81" s="162" t="str" cm="1">
        <f t="array" ref="BJ81">TRIM(MID(SUBSTITUTE($AW$76,$BA$64,REPT(" ",LEN($AW$76))),($BA81-1)*LEN($AW$76)+1,LEN($AW$76)))</f>
        <v/>
      </c>
      <c r="BK81" s="162" t="str" cm="1">
        <f t="array" ref="BK81">TRIM(MID(SUBSTITUTE($AW$77,$BA$64,REPT(" ",LEN($AW$77))),($BA81-1)*LEN($AW$77)+1,LEN($AW$77)))</f>
        <v/>
      </c>
      <c r="BL81" s="162" t="str" cm="1">
        <f t="array" ref="BL81">TRIM(MID(SUBSTITUTE($AW$78,$BA$64,REPT(" ",LEN($AW$78))),($BA81-1)*LEN($AW$78)+1,LEN($AW$78)))</f>
        <v/>
      </c>
      <c r="BM81" s="162" t="str" cm="1">
        <f t="array" ref="BM81">TRIM(MID(SUBSTITUTE($AW$79,$BA$64,REPT(" ",LEN($AW$79))),($BA81-1)*LEN($AW$79)+1,LEN($AW$79)))</f>
        <v/>
      </c>
      <c r="BN81" s="162" t="str" cm="1">
        <f t="array" ref="BN81">TRIM(MID(SUBSTITUTE($AW$80,$BA$64,REPT(" ",LEN($AW$80))),($BA81-1)*LEN($AW$80)+1,LEN($AW$80)))</f>
        <v/>
      </c>
      <c r="BO81" s="162" t="str" cm="1">
        <f t="array" ref="BO81">TRIM(MID(SUBSTITUTE($AW$81,$BA$64,REPT(" ",LEN($AW$81))),($BA81-1)*LEN($AW$81)+1,LEN($AW$81)))</f>
        <v/>
      </c>
      <c r="BP81" s="162" t="str" cm="1">
        <f t="array" ref="BP81">TRIM(MID(SUBSTITUTE($AW$82,$BA$64,REPT(" ",LEN($AW$82))),($BA81-1)*LEN($AW$82)+1,LEN($AW$82)))</f>
        <v/>
      </c>
      <c r="BQ81" s="162" t="str" cm="1">
        <f t="array" ref="BQ81">TRIM(MID(SUBSTITUTE($AW$83,$BA$64,REPT(" ",LEN($AW$83))),($BA81-1)*LEN($AW$83)+1,LEN($AW$83)))</f>
        <v/>
      </c>
      <c r="BR81" s="162" t="str" cm="1">
        <f t="array" ref="BR81">TRIM(MID(SUBSTITUTE($AW$84,$BA$64,REPT(" ",LEN($AW$84))),($BA81-1)*LEN($AW$84)+1,LEN($AW$84)))</f>
        <v/>
      </c>
      <c r="BS81" s="162" t="str" cm="1">
        <f t="array" ref="BS81">TRIM(MID(SUBSTITUTE($AW$85,$BA$64,REPT(" ",LEN($AW$85))),($BA81-1)*LEN($AW$85)+1,LEN($AW$85)))</f>
        <v/>
      </c>
      <c r="BT81" s="162" t="str" cm="1">
        <f t="array" ref="BT81">TRIM(MID(SUBSTITUTE($AW$86,$BA$64,REPT(" ",LEN($AW$86))),($BA81-1)*LEN($AW$86)+1,LEN($AW$86)))</f>
        <v/>
      </c>
      <c r="BU81" s="178" t="str" cm="1">
        <f t="array" ref="BU81">TRIM(MID(SUBSTITUTE($AW$87,$BA$64,REPT(" ",LEN($AW$87))),($BA81-1)*LEN($AW$87)+1,LEN($AW$87)))</f>
        <v/>
      </c>
      <c r="BV81" s="161" t="str" cm="1">
        <f t="array" ref="BV81">IF(BX81=0,"",CONCATENATE(BW81,"68:",BW81,BX81+67))</f>
        <v/>
      </c>
      <c r="BW81" s="300" t="s">
        <v>211</v>
      </c>
      <c r="BX81" s="301" cm="1">
        <f t="array" ref="BX81">BO66</f>
        <v>0</v>
      </c>
      <c r="BY81" s="259"/>
      <c r="BZ81" s="88"/>
      <c r="CA81" s="88"/>
      <c r="CB81" s="88"/>
      <c r="CC81" s="88"/>
      <c r="CD81" s="88"/>
      <c r="CE81" s="88"/>
      <c r="CF81" s="88"/>
      <c r="CG81" s="88"/>
      <c r="CH81" s="88"/>
      <c r="CI81" s="88"/>
      <c r="CJ81" s="88"/>
      <c r="CK81" s="88"/>
      <c r="CL81" s="88"/>
      <c r="CM81" s="88"/>
      <c r="CN81" s="88"/>
      <c r="CO81" s="88"/>
      <c r="CP81" s="88"/>
      <c r="CQ81" s="88"/>
      <c r="CR81" s="88"/>
      <c r="CS81" s="88"/>
      <c r="CT81" s="88"/>
      <c r="CU81" s="88"/>
      <c r="CV81" s="88"/>
      <c r="CW81" s="88"/>
      <c r="CX81" s="88"/>
      <c r="CY81" s="88"/>
      <c r="CZ81" s="88"/>
      <c r="DA81" s="88"/>
      <c r="DB81" s="88"/>
      <c r="DC81" s="88"/>
      <c r="DD81" s="88"/>
      <c r="DE81" s="88"/>
      <c r="DF81" s="88"/>
      <c r="DG81" s="88"/>
      <c r="DH81" s="88"/>
      <c r="DI81" s="88"/>
      <c r="DJ81" s="88"/>
      <c r="DK81" s="88"/>
      <c r="DL81" s="88"/>
      <c r="DM81" s="88"/>
      <c r="DN81" s="88"/>
      <c r="DO81" s="88"/>
      <c r="DP81" s="88"/>
      <c r="DQ81" s="88"/>
      <c r="DR81" s="88"/>
      <c r="DS81" s="88"/>
      <c r="DT81" s="88"/>
      <c r="DU81" s="88"/>
      <c r="DV81" s="88"/>
      <c r="DW81" s="88"/>
      <c r="DX81" s="88"/>
    </row>
    <row r="82" spans="1:128" ht="15.6" customHeight="1">
      <c r="A82" s="141"/>
      <c r="B82" s="171">
        <v>15</v>
      </c>
      <c r="C82" s="302" t="str" cm="1">
        <f t="array" ref="C82">IF(D82="","",C25)</f>
        <v/>
      </c>
      <c r="D82" s="303" t="str" cm="1">
        <f t="array" ref="D82">IF(OR(K25=0,K25=""),"",D25)</f>
        <v/>
      </c>
      <c r="E82" s="304" t="str" cm="1">
        <f t="array" ref="E82">IF(AX82="","",AX82)</f>
        <v/>
      </c>
      <c r="F82" s="737"/>
      <c r="G82" s="738"/>
      <c r="H82" s="283"/>
      <c r="I82" s="284" t="str" cm="1">
        <f t="array" ref="I82">IF(OR(K25="",K25=0),"",K25)</f>
        <v/>
      </c>
      <c r="J82" s="743" t="str" cm="1">
        <f t="array" ref="J82">IFERROR(IF(F82="","",VLOOKUP(F82,'10. Condition and Temporal'!$B$6:$F$103,5,FALSE)),"Error ▲")</f>
        <v/>
      </c>
      <c r="K82" s="744"/>
      <c r="L82" s="239" t="str" cm="1">
        <f t="array" ref="L82">IFERROR(IF(D82="","",IF(AX82="Distinctiveness",(((((I82*AH82*AJ82)-(I82*V82*X82))*(AV82*AT82))+(I82*V82*X82))*(AP82))/10000,((((I82*AJ82*AH82)-(I82*V82*X82))*(AV82*AR82))+(I82*V82*X82))*AP82/10000)),"Error ▲")</f>
        <v/>
      </c>
      <c r="M82" s="753" t="str" cm="1">
        <f t="array" ref="M82">IFERROR(IF(F82="","",L82-AD82),"Error ▲")</f>
        <v/>
      </c>
      <c r="N82" s="754"/>
      <c r="O82" s="236"/>
      <c r="P82" s="180"/>
      <c r="Q82" s="225"/>
      <c r="R82" s="720"/>
      <c r="S82" s="226"/>
      <c r="T82" s="170" t="str" cm="1">
        <f t="array" ref="T82">IF(D82="","",K25)</f>
        <v/>
      </c>
      <c r="U82" s="161" t="str" cm="1">
        <f t="array" ref="U82">IF($D82="","",T25)</f>
        <v/>
      </c>
      <c r="V82" s="178" t="str" cm="1">
        <f t="array" ref="V82">IF($D82="","",V25)</f>
        <v/>
      </c>
      <c r="W82" s="161" t="str" cm="1">
        <f t="array" ref="W82">IF($D82="","",W25)</f>
        <v/>
      </c>
      <c r="X82" s="178" t="str" cm="1">
        <f t="array" ref="X82">IF($D82="","",X25)</f>
        <v/>
      </c>
      <c r="Y82" s="291"/>
      <c r="Z82" s="292"/>
      <c r="AA82" s="293"/>
      <c r="AB82" s="161" t="str" cm="1">
        <f t="array" ref="AB82">IF($D82="","",AB25)</f>
        <v/>
      </c>
      <c r="AC82" s="178" t="str" cm="1">
        <f t="array" ref="AC82">IF($D82="","",AD25)</f>
        <v/>
      </c>
      <c r="AD82" s="170" t="str" cm="1">
        <f t="array" ref="AD82">IF(AC82="","",(T82*V82*X82)*AC82/10000)</f>
        <v/>
      </c>
      <c r="AE82" s="170" t="str" cm="1">
        <f t="array" ref="AE82">IF(AD82="","",IF(AH82&lt;V82,"Not Acceptable","Acceptable"))</f>
        <v/>
      </c>
      <c r="AF82" s="170" t="str" cm="1">
        <f t="array" ref="AF82">IF(D82="","",I82)</f>
        <v/>
      </c>
      <c r="AG82" s="161" t="str" cm="1">
        <f t="array" ref="AG82">IF(D82="","",VLOOKUP(F82,'9. All Habitats + Multipliers'!$C$4:$K$102,5,FALSE))</f>
        <v/>
      </c>
      <c r="AH82" s="178" t="str" cm="1">
        <f t="array" ref="AH82">IF(AG82="","",VLOOKUP(AG82,'11. Lists'!$B$47:$D$49,2,FALSE))</f>
        <v/>
      </c>
      <c r="AI82" s="161" t="str" cm="1">
        <f t="array" ref="AI82">IF(D82="","",J82)</f>
        <v/>
      </c>
      <c r="AJ82" s="178" t="str" cm="1">
        <f t="array" ref="AJ82">IF(AI82="","",VLOOKUP(AI82,'11. Lists'!$F$47:$G$51,2,FALSE))</f>
        <v/>
      </c>
      <c r="AK82" s="291"/>
      <c r="AL82" s="292"/>
      <c r="AM82" s="293"/>
      <c r="AN82" s="161" t="str" cm="1">
        <f t="array" ref="AN82">IF(H82="","",H82)</f>
        <v/>
      </c>
      <c r="AO82" s="162" t="str" cm="1">
        <f t="array" ref="AO82">IF(AN82="","",VLOOKUP(AN82,'11. Lists'!$F$36:$H$38,2,FALSE))</f>
        <v/>
      </c>
      <c r="AP82" s="178" t="str" cm="1">
        <f t="array" ref="AP82">IF(AN82="","",VLOOKUP(AN82,'11. Lists'!$F$36:$H$38,3,FALSE))</f>
        <v/>
      </c>
      <c r="AQ82" s="161"/>
      <c r="AR82" s="178"/>
      <c r="AS82" s="161"/>
      <c r="AT82" s="178"/>
      <c r="AU82" s="161" t="str" cm="1">
        <f t="array" ref="AU82">IF(D82="","",VLOOKUP(F82,'9. All Habitats + Multipliers'!$C$4:$K$102,8,FALSE))</f>
        <v/>
      </c>
      <c r="AV82" s="178" t="str" cm="1">
        <f t="array" ref="AV82">IF(AU82="","",VLOOKUP(AU82,'11. Lists'!$J$35:$K$38,2,FALSE))</f>
        <v/>
      </c>
      <c r="AW82" s="170" t="str" cm="1">
        <f t="array" ref="AW82">IF(D82="","",VLOOKUP(D82,'10. Condition and Temporal'!$B$6:$M$103,4,FALSE))</f>
        <v/>
      </c>
      <c r="AX82" s="170" t="str" cm="1">
        <f t="array" ref="AX82">IF(F82="","",IF(D82=F82,"Condition","Distinctiveness"))</f>
        <v/>
      </c>
      <c r="AY82" s="305" t="str" cm="1">
        <f t="array" ref="AY82">IF(COUNTIF(F82,"*grassland*"),"Grassland",IF(COUNTIF(F82,"*scree*"),"Sparsely vegetated land",C82))</f>
        <v/>
      </c>
      <c r="AZ82" s="264"/>
      <c r="BA82" s="299">
        <v>15</v>
      </c>
      <c r="BB82" s="162" t="str" cm="1">
        <f t="array" ref="BB82">TRIM(MID(SUBSTITUTE($AW$68,$BA$64,REPT(" ",LEN($AW$68))),($BA82-1)*LEN($AW$68)+1,LEN($AW$68)))</f>
        <v/>
      </c>
      <c r="BC82" s="162" t="str" cm="1">
        <f t="array" ref="BC82">TRIM(MID(SUBSTITUTE($AW$69,$BA$64,REPT(" ",LEN($AW$69))),($BA82-1)*LEN($AW$69)+1,LEN($AW$69)))</f>
        <v/>
      </c>
      <c r="BD82" s="162" t="str" cm="1">
        <f t="array" ref="BD82">TRIM(MID(SUBSTITUTE($AW$70,$BA$64,REPT(" ",LEN($AW$70))),($BA82-1)*LEN($AW$70)+1,LEN($AW$70)))</f>
        <v/>
      </c>
      <c r="BE82" s="162" t="str" cm="1">
        <f t="array" ref="BE82">TRIM(MID(SUBSTITUTE($AW$71,$BA$64,REPT(" ",LEN($AW$71))),($BA82-1)*LEN($AW$71)+1,LEN($AW$71)))</f>
        <v/>
      </c>
      <c r="BF82" s="162" t="str" cm="1">
        <f t="array" ref="BF82">TRIM(MID(SUBSTITUTE($AW$72,$BA$64,REPT(" ",LEN($AW$72))),($BA82-1)*LEN($AW$72)+1,LEN($AW$72)))</f>
        <v/>
      </c>
      <c r="BG82" s="162" t="str" cm="1">
        <f t="array" ref="BG82">TRIM(MID(SUBSTITUTE($AW$73,$BA$64,REPT(" ",LEN($AW$73))),($BA82-1)*LEN($AW$73)+1,LEN($AW$73)))</f>
        <v/>
      </c>
      <c r="BH82" s="162" t="str" cm="1">
        <f t="array" ref="BH82">TRIM(MID(SUBSTITUTE($AW$74,$BA$64,REPT(" ",LEN($AW$74))),($BA82-1)*LEN($AW$74)+1,LEN($AW$74)))</f>
        <v/>
      </c>
      <c r="BI82" s="162" t="str" cm="1">
        <f t="array" ref="BI82">TRIM(MID(SUBSTITUTE($AW$75,$BA$64,REPT(" ",LEN($AW$75))),($BA82-1)*LEN($AW$75)+1,LEN($AW$75)))</f>
        <v/>
      </c>
      <c r="BJ82" s="162" t="str" cm="1">
        <f t="array" ref="BJ82">TRIM(MID(SUBSTITUTE($AW$76,$BA$64,REPT(" ",LEN($AW$76))),($BA82-1)*LEN($AW$76)+1,LEN($AW$76)))</f>
        <v/>
      </c>
      <c r="BK82" s="162" t="str" cm="1">
        <f t="array" ref="BK82">TRIM(MID(SUBSTITUTE($AW$77,$BA$64,REPT(" ",LEN($AW$77))),($BA82-1)*LEN($AW$77)+1,LEN($AW$77)))</f>
        <v/>
      </c>
      <c r="BL82" s="162" t="str" cm="1">
        <f t="array" ref="BL82">TRIM(MID(SUBSTITUTE($AW$78,$BA$64,REPT(" ",LEN($AW$78))),($BA82-1)*LEN($AW$78)+1,LEN($AW$78)))</f>
        <v/>
      </c>
      <c r="BM82" s="162" t="str" cm="1">
        <f t="array" ref="BM82">TRIM(MID(SUBSTITUTE($AW$79,$BA$64,REPT(" ",LEN($AW$79))),($BA82-1)*LEN($AW$79)+1,LEN($AW$79)))</f>
        <v/>
      </c>
      <c r="BN82" s="162" t="str" cm="1">
        <f t="array" ref="BN82">TRIM(MID(SUBSTITUTE($AW$80,$BA$64,REPT(" ",LEN($AW$80))),($BA82-1)*LEN($AW$80)+1,LEN($AW$80)))</f>
        <v/>
      </c>
      <c r="BO82" s="162" t="str" cm="1">
        <f t="array" ref="BO82">TRIM(MID(SUBSTITUTE($AW$81,$BA$64,REPT(" ",LEN($AW$81))),($BA82-1)*LEN($AW$81)+1,LEN($AW$81)))</f>
        <v/>
      </c>
      <c r="BP82" s="162" t="str" cm="1">
        <f t="array" ref="BP82">TRIM(MID(SUBSTITUTE($AW$82,$BA$64,REPT(" ",LEN($AW$82))),($BA82-1)*LEN($AW$82)+1,LEN($AW$82)))</f>
        <v/>
      </c>
      <c r="BQ82" s="162" t="str" cm="1">
        <f t="array" ref="BQ82">TRIM(MID(SUBSTITUTE($AW$83,$BA$64,REPT(" ",LEN($AW$83))),($BA82-1)*LEN($AW$83)+1,LEN($AW$83)))</f>
        <v/>
      </c>
      <c r="BR82" s="162" t="str" cm="1">
        <f t="array" ref="BR82">TRIM(MID(SUBSTITUTE($AW$84,$BA$64,REPT(" ",LEN($AW$84))),($BA82-1)*LEN($AW$84)+1,LEN($AW$84)))</f>
        <v/>
      </c>
      <c r="BS82" s="162" t="str" cm="1">
        <f t="array" ref="BS82">TRIM(MID(SUBSTITUTE($AW$85,$BA$64,REPT(" ",LEN($AW$85))),($BA82-1)*LEN($AW$85)+1,LEN($AW$85)))</f>
        <v/>
      </c>
      <c r="BT82" s="162" t="str" cm="1">
        <f t="array" ref="BT82">TRIM(MID(SUBSTITUTE($AW$86,$BA$64,REPT(" ",LEN($AW$86))),($BA82-1)*LEN($AW$86)+1,LEN($AW$86)))</f>
        <v/>
      </c>
      <c r="BU82" s="178" t="str" cm="1">
        <f t="array" ref="BU82">TRIM(MID(SUBSTITUTE($AW$87,$BA$64,REPT(" ",LEN($AW$87))),($BA82-1)*LEN($AW$87)+1,LEN($AW$87)))</f>
        <v/>
      </c>
      <c r="BV82" s="161" t="str" cm="1">
        <f t="array" ref="BV82">IF(BX82=0,"",CONCATENATE(BW82,"68:",BW82,BX82+67))</f>
        <v/>
      </c>
      <c r="BW82" s="300" t="s">
        <v>212</v>
      </c>
      <c r="BX82" s="301" cm="1">
        <f t="array" ref="BX82">BP66</f>
        <v>0</v>
      </c>
      <c r="BY82" s="259"/>
      <c r="BZ82" s="88"/>
      <c r="CA82" s="88"/>
      <c r="CB82" s="88"/>
      <c r="CC82" s="88"/>
      <c r="CD82" s="88"/>
      <c r="CE82" s="88"/>
      <c r="CF82" s="88"/>
      <c r="CG82" s="88"/>
      <c r="CH82" s="88"/>
      <c r="CI82" s="88"/>
      <c r="CJ82" s="88"/>
      <c r="CK82" s="88"/>
      <c r="CL82" s="88"/>
      <c r="CM82" s="88"/>
      <c r="CN82" s="88"/>
      <c r="CO82" s="88"/>
      <c r="CP82" s="88"/>
      <c r="CQ82" s="88"/>
      <c r="CR82" s="88"/>
      <c r="CS82" s="88"/>
      <c r="CT82" s="88"/>
      <c r="CU82" s="88"/>
      <c r="CV82" s="88"/>
      <c r="CW82" s="88"/>
      <c r="CX82" s="88"/>
      <c r="CY82" s="88"/>
      <c r="CZ82" s="88"/>
      <c r="DA82" s="88"/>
      <c r="DB82" s="88"/>
      <c r="DC82" s="88"/>
      <c r="DD82" s="88"/>
      <c r="DE82" s="88"/>
      <c r="DF82" s="88"/>
      <c r="DG82" s="88"/>
      <c r="DH82" s="88"/>
      <c r="DI82" s="88"/>
      <c r="DJ82" s="88"/>
      <c r="DK82" s="88"/>
      <c r="DL82" s="88"/>
      <c r="DM82" s="88"/>
      <c r="DN82" s="88"/>
      <c r="DO82" s="88"/>
      <c r="DP82" s="88"/>
      <c r="DQ82" s="88"/>
      <c r="DR82" s="88"/>
      <c r="DS82" s="88"/>
      <c r="DT82" s="88"/>
      <c r="DU82" s="88"/>
      <c r="DV82" s="88"/>
      <c r="DW82" s="88"/>
      <c r="DX82" s="88"/>
    </row>
    <row r="83" spans="1:128" ht="15.6" customHeight="1">
      <c r="A83" s="141"/>
      <c r="B83" s="171">
        <v>16</v>
      </c>
      <c r="C83" s="302" t="str" cm="1">
        <f t="array" ref="C83">IF(D83="","",C26)</f>
        <v/>
      </c>
      <c r="D83" s="303" t="str" cm="1">
        <f t="array" ref="D83">IF(OR(K26=0,K26=""),"",D26)</f>
        <v/>
      </c>
      <c r="E83" s="304" t="str" cm="1">
        <f t="array" ref="E83">IF(AX83="","",AX83)</f>
        <v/>
      </c>
      <c r="F83" s="737"/>
      <c r="G83" s="738"/>
      <c r="H83" s="283"/>
      <c r="I83" s="284" t="str" cm="1">
        <f t="array" ref="I83">IF(OR(K26="",K26=0),"",K26)</f>
        <v/>
      </c>
      <c r="J83" s="743" t="str" cm="1">
        <f t="array" ref="J83">IFERROR(IF(F83="","",VLOOKUP(F83,'10. Condition and Temporal'!$B$6:$F$103,5,FALSE)),"Error ▲")</f>
        <v/>
      </c>
      <c r="K83" s="744"/>
      <c r="L83" s="239" t="str" cm="1">
        <f t="array" ref="L83">IFERROR(IF(D83="","",IF(AX83="Distinctiveness",(((((I83*AH83*AJ83)-(I83*V83*X83))*(AV83*AT83))+(I83*V83*X83))*(AP83))/10000,((((I83*AJ83*AH83)-(I83*V83*X83))*(AV83*AR83))+(I83*V83*X83))*AP83/10000)),"Error ▲")</f>
        <v/>
      </c>
      <c r="M83" s="753" t="str" cm="1">
        <f t="array" ref="M83">IFERROR(IF(F83="","",L83-AD83),"Error ▲")</f>
        <v/>
      </c>
      <c r="N83" s="754"/>
      <c r="O83" s="236"/>
      <c r="P83" s="180"/>
      <c r="Q83" s="225"/>
      <c r="R83" s="720"/>
      <c r="S83" s="226"/>
      <c r="T83" s="170" t="str" cm="1">
        <f t="array" ref="T83">IF(D83="","",K26)</f>
        <v/>
      </c>
      <c r="U83" s="161" t="str" cm="1">
        <f t="array" ref="U83">IF($D83="","",T26)</f>
        <v/>
      </c>
      <c r="V83" s="178" t="str" cm="1">
        <f t="array" ref="V83">IF($D83="","",V26)</f>
        <v/>
      </c>
      <c r="W83" s="161" t="str" cm="1">
        <f t="array" ref="W83">IF($D83="","",W26)</f>
        <v/>
      </c>
      <c r="X83" s="178" t="str" cm="1">
        <f t="array" ref="X83">IF($D83="","",X26)</f>
        <v/>
      </c>
      <c r="Y83" s="291"/>
      <c r="Z83" s="292"/>
      <c r="AA83" s="293"/>
      <c r="AB83" s="161" t="str" cm="1">
        <f t="array" ref="AB83">IF($D83="","",AB26)</f>
        <v/>
      </c>
      <c r="AC83" s="178" t="str" cm="1">
        <f t="array" ref="AC83">IF($D83="","",AD26)</f>
        <v/>
      </c>
      <c r="AD83" s="170" t="str" cm="1">
        <f t="array" ref="AD83">IF(AC83="","",(T83*V83*X83)*AC83/10000)</f>
        <v/>
      </c>
      <c r="AE83" s="170" t="str" cm="1">
        <f t="array" ref="AE83">IF(AD83="","",IF(AH83&lt;V83,"Not Acceptable","Acceptable"))</f>
        <v/>
      </c>
      <c r="AF83" s="170" t="str" cm="1">
        <f t="array" ref="AF83">IF(D83="","",I83)</f>
        <v/>
      </c>
      <c r="AG83" s="161" t="str" cm="1">
        <f t="array" ref="AG83">IF(D83="","",VLOOKUP(F83,'9. All Habitats + Multipliers'!$C$4:$K$102,5,FALSE))</f>
        <v/>
      </c>
      <c r="AH83" s="178" t="str" cm="1">
        <f t="array" ref="AH83">IF(AG83="","",VLOOKUP(AG83,'11. Lists'!$B$47:$D$49,2,FALSE))</f>
        <v/>
      </c>
      <c r="AI83" s="161" t="str" cm="1">
        <f t="array" ref="AI83">IF(D83="","",J83)</f>
        <v/>
      </c>
      <c r="AJ83" s="178" t="str" cm="1">
        <f t="array" ref="AJ83">IF(AI83="","",VLOOKUP(AI83,'11. Lists'!$F$47:$G$51,2,FALSE))</f>
        <v/>
      </c>
      <c r="AK83" s="291"/>
      <c r="AL83" s="292"/>
      <c r="AM83" s="293"/>
      <c r="AN83" s="161" t="str" cm="1">
        <f t="array" ref="AN83">IF(H83="","",H83)</f>
        <v/>
      </c>
      <c r="AO83" s="162" t="str" cm="1">
        <f t="array" ref="AO83">IF(AN83="","",VLOOKUP(AN83,'11. Lists'!$F$36:$H$38,2,FALSE))</f>
        <v/>
      </c>
      <c r="AP83" s="178" t="str" cm="1">
        <f t="array" ref="AP83">IF(AN83="","",VLOOKUP(AN83,'11. Lists'!$F$36:$H$38,3,FALSE))</f>
        <v/>
      </c>
      <c r="AQ83" s="161"/>
      <c r="AR83" s="178"/>
      <c r="AS83" s="161"/>
      <c r="AT83" s="178"/>
      <c r="AU83" s="161" t="str" cm="1">
        <f t="array" ref="AU83">IF(D83="","",VLOOKUP(F83,'9. All Habitats + Multipliers'!$C$4:$K$102,8,FALSE))</f>
        <v/>
      </c>
      <c r="AV83" s="178" t="str" cm="1">
        <f t="array" ref="AV83">IF(AU83="","",VLOOKUP(AU83,'11. Lists'!$J$35:$K$38,2,FALSE))</f>
        <v/>
      </c>
      <c r="AW83" s="170" t="str" cm="1">
        <f t="array" ref="AW83">IF(D83="","",VLOOKUP(D83,'10. Condition and Temporal'!$B$6:$M$103,4,FALSE))</f>
        <v/>
      </c>
      <c r="AX83" s="170" t="str" cm="1">
        <f t="array" ref="AX83">IF(F83="","",IF(D83=F83,"Condition","Distinctiveness"))</f>
        <v/>
      </c>
      <c r="AY83" s="305" t="str" cm="1">
        <f t="array" ref="AY83">IF(COUNTIF(F83,"*grassland*"),"Grassland",IF(COUNTIF(F83,"*scree*"),"Sparsely vegetated land",C83))</f>
        <v/>
      </c>
      <c r="AZ83" s="264"/>
      <c r="BA83" s="299">
        <v>16</v>
      </c>
      <c r="BB83" s="162" t="str" cm="1">
        <f t="array" ref="BB83">TRIM(MID(SUBSTITUTE($AW$68,$BA$64,REPT(" ",LEN($AW$68))),($BA83-1)*LEN($AW$68)+1,LEN($AW$68)))</f>
        <v/>
      </c>
      <c r="BC83" s="162" t="str" cm="1">
        <f t="array" ref="BC83">TRIM(MID(SUBSTITUTE($AW$69,$BA$64,REPT(" ",LEN($AW$69))),($BA83-1)*LEN($AW$69)+1,LEN($AW$69)))</f>
        <v/>
      </c>
      <c r="BD83" s="162" t="str" cm="1">
        <f t="array" ref="BD83">TRIM(MID(SUBSTITUTE($AW$70,$BA$64,REPT(" ",LEN($AW$70))),($BA83-1)*LEN($AW$70)+1,LEN($AW$70)))</f>
        <v/>
      </c>
      <c r="BE83" s="162" t="str" cm="1">
        <f t="array" ref="BE83">TRIM(MID(SUBSTITUTE($AW$71,$BA$64,REPT(" ",LEN($AW$71))),($BA83-1)*LEN($AW$71)+1,LEN($AW$71)))</f>
        <v/>
      </c>
      <c r="BF83" s="162" t="str" cm="1">
        <f t="array" ref="BF83">TRIM(MID(SUBSTITUTE($AW$72,$BA$64,REPT(" ",LEN($AW$72))),($BA83-1)*LEN($AW$72)+1,LEN($AW$72)))</f>
        <v/>
      </c>
      <c r="BG83" s="162" t="str" cm="1">
        <f t="array" ref="BG83">TRIM(MID(SUBSTITUTE($AW$73,$BA$64,REPT(" ",LEN($AW$73))),($BA83-1)*LEN($AW$73)+1,LEN($AW$73)))</f>
        <v/>
      </c>
      <c r="BH83" s="162" t="str" cm="1">
        <f t="array" ref="BH83">TRIM(MID(SUBSTITUTE($AW$74,$BA$64,REPT(" ",LEN($AW$74))),($BA83-1)*LEN($AW$74)+1,LEN($AW$74)))</f>
        <v/>
      </c>
      <c r="BI83" s="162" t="str" cm="1">
        <f t="array" ref="BI83">TRIM(MID(SUBSTITUTE($AW$75,$BA$64,REPT(" ",LEN($AW$75))),($BA83-1)*LEN($AW$75)+1,LEN($AW$75)))</f>
        <v/>
      </c>
      <c r="BJ83" s="162" t="str" cm="1">
        <f t="array" ref="BJ83">TRIM(MID(SUBSTITUTE($AW$76,$BA$64,REPT(" ",LEN($AW$76))),($BA83-1)*LEN($AW$76)+1,LEN($AW$76)))</f>
        <v/>
      </c>
      <c r="BK83" s="162" t="str" cm="1">
        <f t="array" ref="BK83">TRIM(MID(SUBSTITUTE($AW$77,$BA$64,REPT(" ",LEN($AW$77))),($BA83-1)*LEN($AW$77)+1,LEN($AW$77)))</f>
        <v/>
      </c>
      <c r="BL83" s="162" t="str" cm="1">
        <f t="array" ref="BL83">TRIM(MID(SUBSTITUTE($AW$78,$BA$64,REPT(" ",LEN($AW$78))),($BA83-1)*LEN($AW$78)+1,LEN($AW$78)))</f>
        <v/>
      </c>
      <c r="BM83" s="162" t="str" cm="1">
        <f t="array" ref="BM83">TRIM(MID(SUBSTITUTE($AW$79,$BA$64,REPT(" ",LEN($AW$79))),($BA83-1)*LEN($AW$79)+1,LEN($AW$79)))</f>
        <v/>
      </c>
      <c r="BN83" s="162" t="str" cm="1">
        <f t="array" ref="BN83">TRIM(MID(SUBSTITUTE($AW$80,$BA$64,REPT(" ",LEN($AW$80))),($BA83-1)*LEN($AW$80)+1,LEN($AW$80)))</f>
        <v/>
      </c>
      <c r="BO83" s="162" t="str" cm="1">
        <f t="array" ref="BO83">TRIM(MID(SUBSTITUTE($AW$81,$BA$64,REPT(" ",LEN($AW$81))),($BA83-1)*LEN($AW$81)+1,LEN($AW$81)))</f>
        <v/>
      </c>
      <c r="BP83" s="162" t="str" cm="1">
        <f t="array" ref="BP83">TRIM(MID(SUBSTITUTE($AW$82,$BA$64,REPT(" ",LEN($AW$82))),($BA83-1)*LEN($AW$82)+1,LEN($AW$82)))</f>
        <v/>
      </c>
      <c r="BQ83" s="162" t="str" cm="1">
        <f t="array" ref="BQ83">TRIM(MID(SUBSTITUTE($AW$83,$BA$64,REPT(" ",LEN($AW$83))),($BA83-1)*LEN($AW$83)+1,LEN($AW$83)))</f>
        <v/>
      </c>
      <c r="BR83" s="162" t="str" cm="1">
        <f t="array" ref="BR83">TRIM(MID(SUBSTITUTE($AW$84,$BA$64,REPT(" ",LEN($AW$84))),($BA83-1)*LEN($AW$84)+1,LEN($AW$84)))</f>
        <v/>
      </c>
      <c r="BS83" s="162" t="str" cm="1">
        <f t="array" ref="BS83">TRIM(MID(SUBSTITUTE($AW$85,$BA$64,REPT(" ",LEN($AW$85))),($BA83-1)*LEN($AW$85)+1,LEN($AW$85)))</f>
        <v/>
      </c>
      <c r="BT83" s="162" t="str" cm="1">
        <f t="array" ref="BT83">TRIM(MID(SUBSTITUTE($AW$86,$BA$64,REPT(" ",LEN($AW$86))),($BA83-1)*LEN($AW$86)+1,LEN($AW$86)))</f>
        <v/>
      </c>
      <c r="BU83" s="178" t="str" cm="1">
        <f t="array" ref="BU83">TRIM(MID(SUBSTITUTE($AW$87,$BA$64,REPT(" ",LEN($AW$87))),($BA83-1)*LEN($AW$87)+1,LEN($AW$87)))</f>
        <v/>
      </c>
      <c r="BV83" s="161" t="str" cm="1">
        <f t="array" ref="BV83">IF(BX83=0,"",CONCATENATE(BW83,"68:",BW83,BX83+67))</f>
        <v/>
      </c>
      <c r="BW83" s="300" t="s">
        <v>213</v>
      </c>
      <c r="BX83" s="301" cm="1">
        <f t="array" ref="BX83">BQ66</f>
        <v>0</v>
      </c>
      <c r="BY83" s="259"/>
      <c r="BZ83" s="88"/>
      <c r="CA83" s="88"/>
      <c r="CB83" s="88"/>
      <c r="CC83" s="88"/>
      <c r="CD83" s="88"/>
      <c r="CE83" s="88"/>
      <c r="CF83" s="88"/>
      <c r="CG83" s="88"/>
      <c r="CH83" s="88"/>
      <c r="CI83" s="88"/>
      <c r="CJ83" s="88"/>
      <c r="CK83" s="88"/>
      <c r="CL83" s="88"/>
      <c r="CM83" s="88"/>
      <c r="CN83" s="88"/>
      <c r="CO83" s="88"/>
      <c r="CP83" s="88"/>
      <c r="CQ83" s="88"/>
      <c r="CR83" s="88"/>
      <c r="CS83" s="88"/>
      <c r="CT83" s="88"/>
      <c r="CU83" s="88"/>
      <c r="CV83" s="88"/>
      <c r="CW83" s="88"/>
      <c r="CX83" s="88"/>
      <c r="CY83" s="88"/>
      <c r="CZ83" s="88"/>
      <c r="DA83" s="88"/>
      <c r="DB83" s="88"/>
      <c r="DC83" s="88"/>
      <c r="DD83" s="88"/>
      <c r="DE83" s="88"/>
      <c r="DF83" s="88"/>
      <c r="DG83" s="88"/>
      <c r="DH83" s="88"/>
      <c r="DI83" s="88"/>
      <c r="DJ83" s="88"/>
      <c r="DK83" s="88"/>
      <c r="DL83" s="88"/>
      <c r="DM83" s="88"/>
      <c r="DN83" s="88"/>
      <c r="DO83" s="88"/>
      <c r="DP83" s="88"/>
      <c r="DQ83" s="88"/>
      <c r="DR83" s="88"/>
      <c r="DS83" s="88"/>
      <c r="DT83" s="88"/>
      <c r="DU83" s="88"/>
      <c r="DV83" s="88"/>
      <c r="DW83" s="88"/>
      <c r="DX83" s="88"/>
    </row>
    <row r="84" spans="1:128" ht="15.6" customHeight="1">
      <c r="A84" s="141"/>
      <c r="B84" s="171">
        <v>17</v>
      </c>
      <c r="C84" s="302" t="str" cm="1">
        <f t="array" ref="C84">IF(D84="","",C27)</f>
        <v/>
      </c>
      <c r="D84" s="303" t="str" cm="1">
        <f t="array" ref="D84">IF(OR(K27=0,K27=""),"",D27)</f>
        <v/>
      </c>
      <c r="E84" s="304" t="str" cm="1">
        <f t="array" ref="E84">IF(AX84="","",AX84)</f>
        <v/>
      </c>
      <c r="F84" s="737"/>
      <c r="G84" s="738"/>
      <c r="H84" s="283"/>
      <c r="I84" s="284" t="str" cm="1">
        <f t="array" ref="I84">IF(OR(K27="",K27=0),"",K27)</f>
        <v/>
      </c>
      <c r="J84" s="743" t="str" cm="1">
        <f t="array" ref="J84">IFERROR(IF(F84="","",VLOOKUP(F84,'10. Condition and Temporal'!$B$6:$F$103,5,FALSE)),"Error ▲")</f>
        <v/>
      </c>
      <c r="K84" s="744"/>
      <c r="L84" s="239" t="str" cm="1">
        <f t="array" ref="L84">IFERROR(IF(D84="","",IF(AX84="Distinctiveness",(((((I84*AH84*AJ84)-(I84*V84*X84))*(AV84*AT84))+(I84*V84*X84))*(AP84))/10000,((((I84*AJ84*AH84)-(I84*V84*X84))*(AV84*AR84))+(I84*V84*X84))*AP84/10000)),"Error ▲")</f>
        <v/>
      </c>
      <c r="M84" s="753" t="str" cm="1">
        <f t="array" ref="M84">IFERROR(IF(F84="","",L84-AD84),"Error ▲")</f>
        <v/>
      </c>
      <c r="N84" s="754"/>
      <c r="O84" s="236"/>
      <c r="P84" s="180"/>
      <c r="Q84" s="225"/>
      <c r="R84" s="720"/>
      <c r="S84" s="226"/>
      <c r="T84" s="170" t="str" cm="1">
        <f t="array" ref="T84">IF(D84="","",K27)</f>
        <v/>
      </c>
      <c r="U84" s="161" t="str" cm="1">
        <f t="array" ref="U84">IF($D84="","",T27)</f>
        <v/>
      </c>
      <c r="V84" s="178" t="str" cm="1">
        <f t="array" ref="V84">IF($D84="","",V27)</f>
        <v/>
      </c>
      <c r="W84" s="161" t="str" cm="1">
        <f t="array" ref="W84">IF($D84="","",W27)</f>
        <v/>
      </c>
      <c r="X84" s="178" t="str" cm="1">
        <f t="array" ref="X84">IF($D84="","",X27)</f>
        <v/>
      </c>
      <c r="Y84" s="291"/>
      <c r="Z84" s="292"/>
      <c r="AA84" s="293"/>
      <c r="AB84" s="161" t="str" cm="1">
        <f t="array" ref="AB84">IF($D84="","",AB27)</f>
        <v/>
      </c>
      <c r="AC84" s="178" t="str" cm="1">
        <f t="array" ref="AC84">IF($D84="","",AD27)</f>
        <v/>
      </c>
      <c r="AD84" s="170" t="str" cm="1">
        <f t="array" ref="AD84">IF(AC84="","",(T84*V84*X84)*AC84/10000)</f>
        <v/>
      </c>
      <c r="AE84" s="170" t="str" cm="1">
        <f t="array" ref="AE84">IF(AD84="","",IF(AH84&lt;V84,"Not Acceptable","Acceptable"))</f>
        <v/>
      </c>
      <c r="AF84" s="170" t="str" cm="1">
        <f t="array" ref="AF84">IF(D84="","",I84)</f>
        <v/>
      </c>
      <c r="AG84" s="161" t="str" cm="1">
        <f t="array" ref="AG84">IF(D84="","",VLOOKUP(F84,'9. All Habitats + Multipliers'!$C$4:$K$102,5,FALSE))</f>
        <v/>
      </c>
      <c r="AH84" s="178" t="str" cm="1">
        <f t="array" ref="AH84">IF(AG84="","",VLOOKUP(AG84,'11. Lists'!$B$47:$D$49,2,FALSE))</f>
        <v/>
      </c>
      <c r="AI84" s="161" t="str" cm="1">
        <f t="array" ref="AI84">IF(D84="","",J84)</f>
        <v/>
      </c>
      <c r="AJ84" s="178" t="str" cm="1">
        <f t="array" ref="AJ84">IF(AI84="","",VLOOKUP(AI84,'11. Lists'!$F$47:$G$51,2,FALSE))</f>
        <v/>
      </c>
      <c r="AK84" s="291"/>
      <c r="AL84" s="292"/>
      <c r="AM84" s="293"/>
      <c r="AN84" s="161" t="str" cm="1">
        <f t="array" ref="AN84">IF(H84="","",H84)</f>
        <v/>
      </c>
      <c r="AO84" s="162" t="str" cm="1">
        <f t="array" ref="AO84">IF(AN84="","",VLOOKUP(AN84,'11. Lists'!$F$36:$H$38,2,FALSE))</f>
        <v/>
      </c>
      <c r="AP84" s="178" t="str" cm="1">
        <f t="array" ref="AP84">IF(AN84="","",VLOOKUP(AN84,'11. Lists'!$F$36:$H$38,3,FALSE))</f>
        <v/>
      </c>
      <c r="AQ84" s="161"/>
      <c r="AR84" s="178"/>
      <c r="AS84" s="161"/>
      <c r="AT84" s="178"/>
      <c r="AU84" s="161" t="str" cm="1">
        <f t="array" ref="AU84">IF(D84="","",VLOOKUP(F84,'9. All Habitats + Multipliers'!$C$4:$K$102,8,FALSE))</f>
        <v/>
      </c>
      <c r="AV84" s="178" t="str" cm="1">
        <f t="array" ref="AV84">IF(AU84="","",VLOOKUP(AU84,'11. Lists'!$J$35:$K$38,2,FALSE))</f>
        <v/>
      </c>
      <c r="AW84" s="170" t="str" cm="1">
        <f t="array" ref="AW84">IF(D84="","",VLOOKUP(D84,'10. Condition and Temporal'!$B$6:$M$103,4,FALSE))</f>
        <v/>
      </c>
      <c r="AX84" s="170" t="str" cm="1">
        <f t="array" ref="AX84">IF(F84="","",IF(D84=F84,"Condition","Distinctiveness"))</f>
        <v/>
      </c>
      <c r="AY84" s="305" t="str" cm="1">
        <f t="array" ref="AY84">IF(COUNTIF(F84,"*grassland*"),"Grassland",IF(COUNTIF(F84,"*scree*"),"Sparsely vegetated land",C84))</f>
        <v/>
      </c>
      <c r="AZ84" s="264"/>
      <c r="BA84" s="299">
        <v>17</v>
      </c>
      <c r="BB84" s="162" t="str" cm="1">
        <f t="array" ref="BB84">TRIM(MID(SUBSTITUTE($AW$68,$BA$64,REPT(" ",LEN($AW$68))),($BA84-1)*LEN($AW$68)+1,LEN($AW$68)))</f>
        <v/>
      </c>
      <c r="BC84" s="162" t="str" cm="1">
        <f t="array" ref="BC84">TRIM(MID(SUBSTITUTE($AW$69,$BA$64,REPT(" ",LEN($AW$69))),($BA84-1)*LEN($AW$69)+1,LEN($AW$69)))</f>
        <v/>
      </c>
      <c r="BD84" s="162" t="str" cm="1">
        <f t="array" ref="BD84">TRIM(MID(SUBSTITUTE($AW$70,$BA$64,REPT(" ",LEN($AW$70))),($BA84-1)*LEN($AW$70)+1,LEN($AW$70)))</f>
        <v/>
      </c>
      <c r="BE84" s="162" t="str" cm="1">
        <f t="array" ref="BE84">TRIM(MID(SUBSTITUTE($AW$71,$BA$64,REPT(" ",LEN($AW$71))),($BA84-1)*LEN($AW$71)+1,LEN($AW$71)))</f>
        <v/>
      </c>
      <c r="BF84" s="162" t="str" cm="1">
        <f t="array" ref="BF84">TRIM(MID(SUBSTITUTE($AW$72,$BA$64,REPT(" ",LEN($AW$72))),($BA84-1)*LEN($AW$72)+1,LEN($AW$72)))</f>
        <v/>
      </c>
      <c r="BG84" s="162" t="str" cm="1">
        <f t="array" ref="BG84">TRIM(MID(SUBSTITUTE($AW$73,$BA$64,REPT(" ",LEN($AW$73))),($BA84-1)*LEN($AW$73)+1,LEN($AW$73)))</f>
        <v/>
      </c>
      <c r="BH84" s="162" t="str" cm="1">
        <f t="array" ref="BH84">TRIM(MID(SUBSTITUTE($AW$74,$BA$64,REPT(" ",LEN($AW$74))),($BA84-1)*LEN($AW$74)+1,LEN($AW$74)))</f>
        <v/>
      </c>
      <c r="BI84" s="162" t="str" cm="1">
        <f t="array" ref="BI84">TRIM(MID(SUBSTITUTE($AW$75,$BA$64,REPT(" ",LEN($AW$75))),($BA84-1)*LEN($AW$75)+1,LEN($AW$75)))</f>
        <v/>
      </c>
      <c r="BJ84" s="162" t="str" cm="1">
        <f t="array" ref="BJ84">TRIM(MID(SUBSTITUTE($AW$76,$BA$64,REPT(" ",LEN($AW$76))),($BA84-1)*LEN($AW$76)+1,LEN($AW$76)))</f>
        <v/>
      </c>
      <c r="BK84" s="162" t="str" cm="1">
        <f t="array" ref="BK84">TRIM(MID(SUBSTITUTE($AW$77,$BA$64,REPT(" ",LEN($AW$77))),($BA84-1)*LEN($AW$77)+1,LEN($AW$77)))</f>
        <v/>
      </c>
      <c r="BL84" s="162" t="str" cm="1">
        <f t="array" ref="BL84">TRIM(MID(SUBSTITUTE($AW$78,$BA$64,REPT(" ",LEN($AW$78))),($BA84-1)*LEN($AW$78)+1,LEN($AW$78)))</f>
        <v/>
      </c>
      <c r="BM84" s="162" t="str" cm="1">
        <f t="array" ref="BM84">TRIM(MID(SUBSTITUTE($AW$79,$BA$64,REPT(" ",LEN($AW$79))),($BA84-1)*LEN($AW$79)+1,LEN($AW$79)))</f>
        <v/>
      </c>
      <c r="BN84" s="162" t="str" cm="1">
        <f t="array" ref="BN84">TRIM(MID(SUBSTITUTE($AW$80,$BA$64,REPT(" ",LEN($AW$80))),($BA84-1)*LEN($AW$80)+1,LEN($AW$80)))</f>
        <v/>
      </c>
      <c r="BO84" s="162" t="str" cm="1">
        <f t="array" ref="BO84">TRIM(MID(SUBSTITUTE($AW$81,$BA$64,REPT(" ",LEN($AW$81))),($BA84-1)*LEN($AW$81)+1,LEN($AW$81)))</f>
        <v/>
      </c>
      <c r="BP84" s="162" t="str" cm="1">
        <f t="array" ref="BP84">TRIM(MID(SUBSTITUTE($AW$82,$BA$64,REPT(" ",LEN($AW$82))),($BA84-1)*LEN($AW$82)+1,LEN($AW$82)))</f>
        <v/>
      </c>
      <c r="BQ84" s="162" t="str" cm="1">
        <f t="array" ref="BQ84">TRIM(MID(SUBSTITUTE($AW$83,$BA$64,REPT(" ",LEN($AW$83))),($BA84-1)*LEN($AW$83)+1,LEN($AW$83)))</f>
        <v/>
      </c>
      <c r="BR84" s="162" t="str" cm="1">
        <f t="array" ref="BR84">TRIM(MID(SUBSTITUTE($AW$84,$BA$64,REPT(" ",LEN($AW$84))),($BA84-1)*LEN($AW$84)+1,LEN($AW$84)))</f>
        <v/>
      </c>
      <c r="BS84" s="162" t="str" cm="1">
        <f t="array" ref="BS84">TRIM(MID(SUBSTITUTE($AW$85,$BA$64,REPT(" ",LEN($AW$85))),($BA84-1)*LEN($AW$85)+1,LEN($AW$85)))</f>
        <v/>
      </c>
      <c r="BT84" s="162" t="str" cm="1">
        <f t="array" ref="BT84">TRIM(MID(SUBSTITUTE($AW$86,$BA$64,REPT(" ",LEN($AW$86))),($BA84-1)*LEN($AW$86)+1,LEN($AW$86)))</f>
        <v/>
      </c>
      <c r="BU84" s="178" t="str" cm="1">
        <f t="array" ref="BU84">TRIM(MID(SUBSTITUTE($AW$87,$BA$64,REPT(" ",LEN($AW$87))),($BA84-1)*LEN($AW$87)+1,LEN($AW$87)))</f>
        <v/>
      </c>
      <c r="BV84" s="161" t="str" cm="1">
        <f t="array" ref="BV84">IF(BX84=0,"",CONCATENATE(BW84,"68:",BW84,BX84+67))</f>
        <v/>
      </c>
      <c r="BW84" s="300" t="s">
        <v>214</v>
      </c>
      <c r="BX84" s="301" cm="1">
        <f t="array" ref="BX84">BR66</f>
        <v>0</v>
      </c>
      <c r="BY84" s="259"/>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row>
    <row r="85" spans="1:128" ht="15.6" customHeight="1">
      <c r="A85" s="141"/>
      <c r="B85" s="171">
        <v>18</v>
      </c>
      <c r="C85" s="302" t="str" cm="1">
        <f t="array" ref="C85">IF(D85="","",C28)</f>
        <v/>
      </c>
      <c r="D85" s="303" t="str" cm="1">
        <f t="array" ref="D85">IF(OR(K28=0,K28=""),"",D28)</f>
        <v/>
      </c>
      <c r="E85" s="304" t="str" cm="1">
        <f t="array" ref="E85">IF(AX85="","",AX85)</f>
        <v/>
      </c>
      <c r="F85" s="737"/>
      <c r="G85" s="738"/>
      <c r="H85" s="283"/>
      <c r="I85" s="284" t="str" cm="1">
        <f t="array" ref="I85">IF(OR(K28="",K28=0),"",K28)</f>
        <v/>
      </c>
      <c r="J85" s="743" t="str" cm="1">
        <f t="array" ref="J85">IFERROR(IF(F85="","",VLOOKUP(F85,'10. Condition and Temporal'!$B$6:$F$103,5,FALSE)),"Error ▲")</f>
        <v/>
      </c>
      <c r="K85" s="744"/>
      <c r="L85" s="239" t="str" cm="1">
        <f t="array" ref="L85">IFERROR(IF(D85="","",IF(AX85="Distinctiveness",(((((I85*AH85*AJ85)-(I85*V85*X85))*(AV85*AT85))+(I85*V85*X85))*(AP85))/10000,((((I85*AJ85*AH85)-(I85*V85*X85))*(AV85*AR85))+(I85*V85*X85))*AP85/10000)),"Error ▲")</f>
        <v/>
      </c>
      <c r="M85" s="753" t="str" cm="1">
        <f t="array" ref="M85">IFERROR(IF(F85="","",L85-AD85),"Error ▲")</f>
        <v/>
      </c>
      <c r="N85" s="754"/>
      <c r="O85" s="236"/>
      <c r="P85" s="180"/>
      <c r="Q85" s="225"/>
      <c r="R85" s="720"/>
      <c r="S85" s="226"/>
      <c r="T85" s="170" t="str" cm="1">
        <f t="array" ref="T85">IF(D85="","",K28)</f>
        <v/>
      </c>
      <c r="U85" s="161" t="str" cm="1">
        <f t="array" ref="U85">IF($D85="","",T28)</f>
        <v/>
      </c>
      <c r="V85" s="178" t="str" cm="1">
        <f t="array" ref="V85">IF($D85="","",V28)</f>
        <v/>
      </c>
      <c r="W85" s="161" t="str" cm="1">
        <f t="array" ref="W85">IF($D85="","",W28)</f>
        <v/>
      </c>
      <c r="X85" s="178" t="str" cm="1">
        <f t="array" ref="X85">IF($D85="","",X28)</f>
        <v/>
      </c>
      <c r="Y85" s="291"/>
      <c r="Z85" s="292"/>
      <c r="AA85" s="293"/>
      <c r="AB85" s="161" t="str" cm="1">
        <f t="array" ref="AB85">IF($D85="","",AB28)</f>
        <v/>
      </c>
      <c r="AC85" s="178" t="str" cm="1">
        <f t="array" ref="AC85">IF($D85="","",AD28)</f>
        <v/>
      </c>
      <c r="AD85" s="170" t="str" cm="1">
        <f t="array" ref="AD85">IF(AC85="","",(T85*V85*X85)*AC85/10000)</f>
        <v/>
      </c>
      <c r="AE85" s="170" t="str" cm="1">
        <f t="array" ref="AE85">IF(AD85="","",IF(AH85&lt;V85,"Not Acceptable","Acceptable"))</f>
        <v/>
      </c>
      <c r="AF85" s="170" t="str" cm="1">
        <f t="array" ref="AF85">IF(D85="","",I85)</f>
        <v/>
      </c>
      <c r="AG85" s="161" t="str" cm="1">
        <f t="array" ref="AG85">IF(D85="","",VLOOKUP(F85,'9. All Habitats + Multipliers'!$C$4:$K$102,5,FALSE))</f>
        <v/>
      </c>
      <c r="AH85" s="178" t="str" cm="1">
        <f t="array" ref="AH85">IF(AG85="","",VLOOKUP(AG85,'11. Lists'!$B$47:$D$49,2,FALSE))</f>
        <v/>
      </c>
      <c r="AI85" s="161" t="str" cm="1">
        <f t="array" ref="AI85">IF(D85="","",J85)</f>
        <v/>
      </c>
      <c r="AJ85" s="178" t="str" cm="1">
        <f t="array" ref="AJ85">IF(AI85="","",VLOOKUP(AI85,'11. Lists'!$F$47:$G$51,2,FALSE))</f>
        <v/>
      </c>
      <c r="AK85" s="291"/>
      <c r="AL85" s="292"/>
      <c r="AM85" s="293"/>
      <c r="AN85" s="161" t="str" cm="1">
        <f t="array" ref="AN85">IF(H85="","",H85)</f>
        <v/>
      </c>
      <c r="AO85" s="162" t="str" cm="1">
        <f t="array" ref="AO85">IF(AN85="","",VLOOKUP(AN85,'11. Lists'!$F$36:$H$38,2,FALSE))</f>
        <v/>
      </c>
      <c r="AP85" s="178" t="str" cm="1">
        <f t="array" ref="AP85">IF(AN85="","",VLOOKUP(AN85,'11. Lists'!$F$36:$H$38,3,FALSE))</f>
        <v/>
      </c>
      <c r="AQ85" s="161"/>
      <c r="AR85" s="178"/>
      <c r="AS85" s="161"/>
      <c r="AT85" s="178"/>
      <c r="AU85" s="161" t="str" cm="1">
        <f t="array" ref="AU85">IF(D85="","",VLOOKUP(F85,'9. All Habitats + Multipliers'!$C$4:$K$102,8,FALSE))</f>
        <v/>
      </c>
      <c r="AV85" s="178" t="str" cm="1">
        <f t="array" ref="AV85">IF(AU85="","",VLOOKUP(AU85,'11. Lists'!$J$35:$K$38,2,FALSE))</f>
        <v/>
      </c>
      <c r="AW85" s="170" t="str" cm="1">
        <f t="array" ref="AW85">IF(D85="","",VLOOKUP(D85,'10. Condition and Temporal'!$B$6:$M$103,4,FALSE))</f>
        <v/>
      </c>
      <c r="AX85" s="170" t="str" cm="1">
        <f t="array" ref="AX85">IF(F85="","",IF(D85=F85,"Condition","Distinctiveness"))</f>
        <v/>
      </c>
      <c r="AY85" s="305" t="str" cm="1">
        <f t="array" ref="AY85">IF(COUNTIF(F85,"*grassland*"),"Grassland",IF(COUNTIF(F85,"*scree*"),"Sparsely vegetated land",C85))</f>
        <v/>
      </c>
      <c r="AZ85" s="264"/>
      <c r="BA85" s="299">
        <v>18</v>
      </c>
      <c r="BB85" s="162" t="str" cm="1">
        <f t="array" ref="BB85">TRIM(MID(SUBSTITUTE($AW$68,$BA$64,REPT(" ",LEN($AW$68))),($BA85-1)*LEN($AW$68)+1,LEN($AW$68)))</f>
        <v/>
      </c>
      <c r="BC85" s="162" t="str" cm="1">
        <f t="array" ref="BC85">TRIM(MID(SUBSTITUTE($AW$69,$BA$64,REPT(" ",LEN($AW$69))),($BA85-1)*LEN($AW$69)+1,LEN($AW$69)))</f>
        <v/>
      </c>
      <c r="BD85" s="162" t="str" cm="1">
        <f t="array" ref="BD85">TRIM(MID(SUBSTITUTE($AW$70,$BA$64,REPT(" ",LEN($AW$70))),($BA85-1)*LEN($AW$70)+1,LEN($AW$70)))</f>
        <v/>
      </c>
      <c r="BE85" s="162" t="str" cm="1">
        <f t="array" ref="BE85">TRIM(MID(SUBSTITUTE($AW$71,$BA$64,REPT(" ",LEN($AW$71))),($BA85-1)*LEN($AW$71)+1,LEN($AW$71)))</f>
        <v/>
      </c>
      <c r="BF85" s="162" t="str" cm="1">
        <f t="array" ref="BF85">TRIM(MID(SUBSTITUTE($AW$72,$BA$64,REPT(" ",LEN($AW$72))),($BA85-1)*LEN($AW$72)+1,LEN($AW$72)))</f>
        <v/>
      </c>
      <c r="BG85" s="162" t="str" cm="1">
        <f t="array" ref="BG85">TRIM(MID(SUBSTITUTE($AW$73,$BA$64,REPT(" ",LEN($AW$73))),($BA85-1)*LEN($AW$73)+1,LEN($AW$73)))</f>
        <v/>
      </c>
      <c r="BH85" s="162" t="str" cm="1">
        <f t="array" ref="BH85">TRIM(MID(SUBSTITUTE($AW$74,$BA$64,REPT(" ",LEN($AW$74))),($BA85-1)*LEN($AW$74)+1,LEN($AW$74)))</f>
        <v/>
      </c>
      <c r="BI85" s="162" t="str" cm="1">
        <f t="array" ref="BI85">TRIM(MID(SUBSTITUTE($AW$75,$BA$64,REPT(" ",LEN($AW$75))),($BA85-1)*LEN($AW$75)+1,LEN($AW$75)))</f>
        <v/>
      </c>
      <c r="BJ85" s="162" t="str" cm="1">
        <f t="array" ref="BJ85">TRIM(MID(SUBSTITUTE($AW$76,$BA$64,REPT(" ",LEN($AW$76))),($BA85-1)*LEN($AW$76)+1,LEN($AW$76)))</f>
        <v/>
      </c>
      <c r="BK85" s="162" t="str" cm="1">
        <f t="array" ref="BK85">TRIM(MID(SUBSTITUTE($AW$77,$BA$64,REPT(" ",LEN($AW$77))),($BA85-1)*LEN($AW$77)+1,LEN($AW$77)))</f>
        <v/>
      </c>
      <c r="BL85" s="162" t="str" cm="1">
        <f t="array" ref="BL85">TRIM(MID(SUBSTITUTE($AW$78,$BA$64,REPT(" ",LEN($AW$78))),($BA85-1)*LEN($AW$78)+1,LEN($AW$78)))</f>
        <v/>
      </c>
      <c r="BM85" s="162" t="str" cm="1">
        <f t="array" ref="BM85">TRIM(MID(SUBSTITUTE($AW$79,$BA$64,REPT(" ",LEN($AW$79))),($BA85-1)*LEN($AW$79)+1,LEN($AW$79)))</f>
        <v/>
      </c>
      <c r="BN85" s="162" t="str" cm="1">
        <f t="array" ref="BN85">TRIM(MID(SUBSTITUTE($AW$80,$BA$64,REPT(" ",LEN($AW$80))),($BA85-1)*LEN($AW$80)+1,LEN($AW$80)))</f>
        <v/>
      </c>
      <c r="BO85" s="162" t="str" cm="1">
        <f t="array" ref="BO85">TRIM(MID(SUBSTITUTE($AW$81,$BA$64,REPT(" ",LEN($AW$81))),($BA85-1)*LEN($AW$81)+1,LEN($AW$81)))</f>
        <v/>
      </c>
      <c r="BP85" s="162" t="str" cm="1">
        <f t="array" ref="BP85">TRIM(MID(SUBSTITUTE($AW$82,$BA$64,REPT(" ",LEN($AW$82))),($BA85-1)*LEN($AW$82)+1,LEN($AW$82)))</f>
        <v/>
      </c>
      <c r="BQ85" s="162" t="str" cm="1">
        <f t="array" ref="BQ85">TRIM(MID(SUBSTITUTE($AW$83,$BA$64,REPT(" ",LEN($AW$83))),($BA85-1)*LEN($AW$83)+1,LEN($AW$83)))</f>
        <v/>
      </c>
      <c r="BR85" s="162" t="str" cm="1">
        <f t="array" ref="BR85">TRIM(MID(SUBSTITUTE($AW$84,$BA$64,REPT(" ",LEN($AW$84))),($BA85-1)*LEN($AW$84)+1,LEN($AW$84)))</f>
        <v/>
      </c>
      <c r="BS85" s="162" t="str" cm="1">
        <f t="array" ref="BS85">TRIM(MID(SUBSTITUTE($AW$85,$BA$64,REPT(" ",LEN($AW$85))),($BA85-1)*LEN($AW$85)+1,LEN($AW$85)))</f>
        <v/>
      </c>
      <c r="BT85" s="162" t="str" cm="1">
        <f t="array" ref="BT85">TRIM(MID(SUBSTITUTE($AW$86,$BA$64,REPT(" ",LEN($AW$86))),($BA85-1)*LEN($AW$86)+1,LEN($AW$86)))</f>
        <v/>
      </c>
      <c r="BU85" s="178" t="str" cm="1">
        <f t="array" ref="BU85">TRIM(MID(SUBSTITUTE($AW$87,$BA$64,REPT(" ",LEN($AW$87))),($BA85-1)*LEN($AW$87)+1,LEN($AW$87)))</f>
        <v/>
      </c>
      <c r="BV85" s="161" t="str" cm="1">
        <f t="array" ref="BV85">IF(BX85=0,"",CONCATENATE(BW85,"68:",BW85,BX85+67))</f>
        <v/>
      </c>
      <c r="BW85" s="300" t="s">
        <v>215</v>
      </c>
      <c r="BX85" s="301" cm="1">
        <f t="array" ref="BX85">BS66</f>
        <v>0</v>
      </c>
      <c r="BY85" s="259"/>
      <c r="BZ85" s="88"/>
      <c r="CA85" s="88"/>
      <c r="CB85" s="88"/>
      <c r="CC85" s="88"/>
      <c r="CD85" s="88"/>
      <c r="CE85" s="88"/>
      <c r="CF85" s="88"/>
      <c r="CG85" s="88"/>
      <c r="CH85" s="88"/>
      <c r="CI85" s="88"/>
      <c r="CJ85" s="88"/>
      <c r="CK85" s="88"/>
      <c r="CL85" s="88"/>
      <c r="CM85" s="88"/>
      <c r="CN85" s="88"/>
      <c r="CO85" s="88"/>
      <c r="CP85" s="88"/>
      <c r="CQ85" s="88"/>
      <c r="CR85" s="88"/>
      <c r="CS85" s="88"/>
      <c r="CT85" s="88"/>
      <c r="CU85" s="88"/>
      <c r="CV85" s="88"/>
      <c r="CW85" s="88"/>
      <c r="CX85" s="88"/>
      <c r="CY85" s="88"/>
      <c r="CZ85" s="88"/>
      <c r="DA85" s="88"/>
      <c r="DB85" s="88"/>
      <c r="DC85" s="88"/>
      <c r="DD85" s="88"/>
      <c r="DE85" s="88"/>
      <c r="DF85" s="88"/>
      <c r="DG85" s="88"/>
      <c r="DH85" s="88"/>
      <c r="DI85" s="88"/>
      <c r="DJ85" s="88"/>
      <c r="DK85" s="88"/>
      <c r="DL85" s="88"/>
      <c r="DM85" s="88"/>
      <c r="DN85" s="88"/>
      <c r="DO85" s="88"/>
      <c r="DP85" s="88"/>
      <c r="DQ85" s="88"/>
      <c r="DR85" s="88"/>
      <c r="DS85" s="88"/>
      <c r="DT85" s="88"/>
      <c r="DU85" s="88"/>
      <c r="DV85" s="88"/>
      <c r="DW85" s="88"/>
      <c r="DX85" s="88"/>
    </row>
    <row r="86" spans="1:128" ht="15.6" customHeight="1">
      <c r="A86" s="141"/>
      <c r="B86" s="171">
        <v>19</v>
      </c>
      <c r="C86" s="302" t="str" cm="1">
        <f t="array" ref="C86">IF(D86="","",C29)</f>
        <v/>
      </c>
      <c r="D86" s="303" t="str" cm="1">
        <f t="array" ref="D86">IF(OR(K29=0,K29=""),"",D29)</f>
        <v/>
      </c>
      <c r="E86" s="304" t="str" cm="1">
        <f t="array" ref="E86">IF(AX86="","",AX86)</f>
        <v/>
      </c>
      <c r="F86" s="737"/>
      <c r="G86" s="738"/>
      <c r="H86" s="283"/>
      <c r="I86" s="284" t="str" cm="1">
        <f t="array" ref="I86">IF(OR(K29="",K29=0),"",K29)</f>
        <v/>
      </c>
      <c r="J86" s="743" t="str" cm="1">
        <f t="array" ref="J86">IFERROR(IF(F86="","",VLOOKUP(F86,'10. Condition and Temporal'!$B$6:$F$103,5,FALSE)),"Error ▲")</f>
        <v/>
      </c>
      <c r="K86" s="744"/>
      <c r="L86" s="239" t="str" cm="1">
        <f t="array" ref="L86">IFERROR(IF(D86="","",IF(AX86="Distinctiveness",(((((I86*AH86*AJ86)-(I86*V86*X86))*(AV86*AT86))+(I86*V86*X86))*(AP86))/10000,((((I86*AJ86*AH86)-(I86*V86*X86))*(AV86*AR86))+(I86*V86*X86))*AP86/10000)),"Error ▲")</f>
        <v/>
      </c>
      <c r="M86" s="753" t="str" cm="1">
        <f t="array" ref="M86">IFERROR(IF(F86="","",L86-AD86),"Error ▲")</f>
        <v/>
      </c>
      <c r="N86" s="754"/>
      <c r="O86" s="236"/>
      <c r="P86" s="180"/>
      <c r="Q86" s="225"/>
      <c r="R86" s="720"/>
      <c r="S86" s="226"/>
      <c r="T86" s="170" t="str" cm="1">
        <f t="array" ref="T86">IF(D86="","",K29)</f>
        <v/>
      </c>
      <c r="U86" s="161" t="str" cm="1">
        <f t="array" ref="U86">IF($D86="","",T29)</f>
        <v/>
      </c>
      <c r="V86" s="178" t="str" cm="1">
        <f t="array" ref="V86">IF($D86="","",V29)</f>
        <v/>
      </c>
      <c r="W86" s="161" t="str" cm="1">
        <f t="array" ref="W86">IF($D86="","",W29)</f>
        <v/>
      </c>
      <c r="X86" s="178" t="str" cm="1">
        <f t="array" ref="X86">IF($D86="","",X29)</f>
        <v/>
      </c>
      <c r="Y86" s="291"/>
      <c r="Z86" s="292"/>
      <c r="AA86" s="293"/>
      <c r="AB86" s="161" t="str" cm="1">
        <f t="array" ref="AB86">IF($D86="","",AB29)</f>
        <v/>
      </c>
      <c r="AC86" s="178" t="str" cm="1">
        <f t="array" ref="AC86">IF($D86="","",AD29)</f>
        <v/>
      </c>
      <c r="AD86" s="170" t="str" cm="1">
        <f t="array" ref="AD86">IF(AC86="","",(T86*V86*X86)*AC86/10000)</f>
        <v/>
      </c>
      <c r="AE86" s="170" t="str" cm="1">
        <f t="array" ref="AE86">IF(AD86="","",IF(AH86&lt;V86,"Not Acceptable","Acceptable"))</f>
        <v/>
      </c>
      <c r="AF86" s="170" t="str" cm="1">
        <f t="array" ref="AF86">IF(D86="","",I86)</f>
        <v/>
      </c>
      <c r="AG86" s="161" t="str" cm="1">
        <f t="array" ref="AG86">IF(D86="","",VLOOKUP(F86,'9. All Habitats + Multipliers'!$C$4:$K$102,5,FALSE))</f>
        <v/>
      </c>
      <c r="AH86" s="178" t="str" cm="1">
        <f t="array" ref="AH86">IF(AG86="","",VLOOKUP(AG86,'11. Lists'!$B$47:$D$49,2,FALSE))</f>
        <v/>
      </c>
      <c r="AI86" s="161" t="str" cm="1">
        <f t="array" ref="AI86">IF(D86="","",J86)</f>
        <v/>
      </c>
      <c r="AJ86" s="178" t="str" cm="1">
        <f t="array" ref="AJ86">IF(AI86="","",VLOOKUP(AI86,'11. Lists'!$F$47:$G$51,2,FALSE))</f>
        <v/>
      </c>
      <c r="AK86" s="291"/>
      <c r="AL86" s="292"/>
      <c r="AM86" s="293"/>
      <c r="AN86" s="161" t="str" cm="1">
        <f t="array" ref="AN86">IF(H86="","",H86)</f>
        <v/>
      </c>
      <c r="AO86" s="162" t="str" cm="1">
        <f t="array" ref="AO86">IF(AN86="","",VLOOKUP(AN86,'11. Lists'!$F$36:$H$38,2,FALSE))</f>
        <v/>
      </c>
      <c r="AP86" s="178" t="str" cm="1">
        <f t="array" ref="AP86">IF(AN86="","",VLOOKUP(AN86,'11. Lists'!$F$36:$H$38,3,FALSE))</f>
        <v/>
      </c>
      <c r="AQ86" s="161"/>
      <c r="AR86" s="178"/>
      <c r="AS86" s="161"/>
      <c r="AT86" s="178"/>
      <c r="AU86" s="161" t="str" cm="1">
        <f t="array" ref="AU86">IF(D86="","",VLOOKUP(F86,'9. All Habitats + Multipliers'!$C$4:$K$102,8,FALSE))</f>
        <v/>
      </c>
      <c r="AV86" s="178" t="str" cm="1">
        <f t="array" ref="AV86">IF(AU86="","",VLOOKUP(AU86,'11. Lists'!$J$35:$K$38,2,FALSE))</f>
        <v/>
      </c>
      <c r="AW86" s="170" t="str" cm="1">
        <f t="array" ref="AW86">IF(D86="","",VLOOKUP(D86,'10. Condition and Temporal'!$B$6:$M$103,4,FALSE))</f>
        <v/>
      </c>
      <c r="AX86" s="170" t="str" cm="1">
        <f t="array" ref="AX86">IF(F86="","",IF(D86=F86,"Condition","Distinctiveness"))</f>
        <v/>
      </c>
      <c r="AY86" s="305" t="str" cm="1">
        <f t="array" ref="AY86">IF(COUNTIF(F86,"*grassland*"),"Grassland",IF(COUNTIF(F86,"*scree*"),"Sparsely vegetated land",C86))</f>
        <v/>
      </c>
      <c r="AZ86" s="264"/>
      <c r="BA86" s="299">
        <v>19</v>
      </c>
      <c r="BB86" s="162" t="str" cm="1">
        <f t="array" ref="BB86">TRIM(MID(SUBSTITUTE($AW$68,$BA$64,REPT(" ",LEN($AW$68))),($BA86-1)*LEN($AW$68)+1,LEN($AW$68)))</f>
        <v/>
      </c>
      <c r="BC86" s="162" t="str" cm="1">
        <f t="array" ref="BC86">TRIM(MID(SUBSTITUTE($AW$69,$BA$64,REPT(" ",LEN($AW$69))),($BA86-1)*LEN($AW$69)+1,LEN($AW$69)))</f>
        <v/>
      </c>
      <c r="BD86" s="162" t="str" cm="1">
        <f t="array" ref="BD86">TRIM(MID(SUBSTITUTE($AW$70,$BA$64,REPT(" ",LEN($AW$70))),($BA86-1)*LEN($AW$70)+1,LEN($AW$70)))</f>
        <v/>
      </c>
      <c r="BE86" s="162" t="str" cm="1">
        <f t="array" ref="BE86">TRIM(MID(SUBSTITUTE($AW$71,$BA$64,REPT(" ",LEN($AW$71))),($BA86-1)*LEN($AW$71)+1,LEN($AW$71)))</f>
        <v/>
      </c>
      <c r="BF86" s="162" t="str" cm="1">
        <f t="array" ref="BF86">TRIM(MID(SUBSTITUTE($AW$72,$BA$64,REPT(" ",LEN($AW$72))),($BA86-1)*LEN($AW$72)+1,LEN($AW$72)))</f>
        <v/>
      </c>
      <c r="BG86" s="162" t="str" cm="1">
        <f t="array" ref="BG86">TRIM(MID(SUBSTITUTE($AW$73,$BA$64,REPT(" ",LEN($AW$73))),($BA86-1)*LEN($AW$73)+1,LEN($AW$73)))</f>
        <v/>
      </c>
      <c r="BH86" s="162" t="str" cm="1">
        <f t="array" ref="BH86">TRIM(MID(SUBSTITUTE($AW$74,$BA$64,REPT(" ",LEN($AW$74))),($BA86-1)*LEN($AW$74)+1,LEN($AW$74)))</f>
        <v/>
      </c>
      <c r="BI86" s="162" t="str" cm="1">
        <f t="array" ref="BI86">TRIM(MID(SUBSTITUTE($AW$75,$BA$64,REPT(" ",LEN($AW$75))),($BA86-1)*LEN($AW$75)+1,LEN($AW$75)))</f>
        <v/>
      </c>
      <c r="BJ86" s="162" t="str" cm="1">
        <f t="array" ref="BJ86">TRIM(MID(SUBSTITUTE($AW$76,$BA$64,REPT(" ",LEN($AW$76))),($BA86-1)*LEN($AW$76)+1,LEN($AW$76)))</f>
        <v/>
      </c>
      <c r="BK86" s="162" t="str" cm="1">
        <f t="array" ref="BK86">TRIM(MID(SUBSTITUTE($AW$77,$BA$64,REPT(" ",LEN($AW$77))),($BA86-1)*LEN($AW$77)+1,LEN($AW$77)))</f>
        <v/>
      </c>
      <c r="BL86" s="162" t="str" cm="1">
        <f t="array" ref="BL86">TRIM(MID(SUBSTITUTE($AW$78,$BA$64,REPT(" ",LEN($AW$78))),($BA86-1)*LEN($AW$78)+1,LEN($AW$78)))</f>
        <v/>
      </c>
      <c r="BM86" s="162" t="str" cm="1">
        <f t="array" ref="BM86">TRIM(MID(SUBSTITUTE($AW$79,$BA$64,REPT(" ",LEN($AW$79))),($BA86-1)*LEN($AW$79)+1,LEN($AW$79)))</f>
        <v/>
      </c>
      <c r="BN86" s="162" t="str" cm="1">
        <f t="array" ref="BN86">TRIM(MID(SUBSTITUTE($AW$80,$BA$64,REPT(" ",LEN($AW$80))),($BA86-1)*LEN($AW$80)+1,LEN($AW$80)))</f>
        <v/>
      </c>
      <c r="BO86" s="162" t="str" cm="1">
        <f t="array" ref="BO86">TRIM(MID(SUBSTITUTE($AW$81,$BA$64,REPT(" ",LEN($AW$81))),($BA86-1)*LEN($AW$81)+1,LEN($AW$81)))</f>
        <v/>
      </c>
      <c r="BP86" s="162" t="str" cm="1">
        <f t="array" ref="BP86">TRIM(MID(SUBSTITUTE($AW$82,$BA$64,REPT(" ",LEN($AW$82))),($BA86-1)*LEN($AW$82)+1,LEN($AW$82)))</f>
        <v/>
      </c>
      <c r="BQ86" s="162" t="str" cm="1">
        <f t="array" ref="BQ86">TRIM(MID(SUBSTITUTE($AW$83,$BA$64,REPT(" ",LEN($AW$83))),($BA86-1)*LEN($AW$83)+1,LEN($AW$83)))</f>
        <v/>
      </c>
      <c r="BR86" s="162" t="str" cm="1">
        <f t="array" ref="BR86">TRIM(MID(SUBSTITUTE($AW$84,$BA$64,REPT(" ",LEN($AW$84))),($BA86-1)*LEN($AW$84)+1,LEN($AW$84)))</f>
        <v/>
      </c>
      <c r="BS86" s="162" t="str" cm="1">
        <f t="array" ref="BS86">TRIM(MID(SUBSTITUTE($AW$85,$BA$64,REPT(" ",LEN($AW$85))),($BA86-1)*LEN($AW$85)+1,LEN($AW$85)))</f>
        <v/>
      </c>
      <c r="BT86" s="162" t="str" cm="1">
        <f t="array" ref="BT86">TRIM(MID(SUBSTITUTE($AW$86,$BA$64,REPT(" ",LEN($AW$86))),($BA86-1)*LEN($AW$86)+1,LEN($AW$86)))</f>
        <v/>
      </c>
      <c r="BU86" s="178" t="str" cm="1">
        <f t="array" ref="BU86">TRIM(MID(SUBSTITUTE($AW$87,$BA$64,REPT(" ",LEN($AW$87))),($BA86-1)*LEN($AW$87)+1,LEN($AW$87)))</f>
        <v/>
      </c>
      <c r="BV86" s="161" t="str" cm="1">
        <f t="array" ref="BV86">IF(BX86=0,"",CONCATENATE(BW86,"68:",BW86,BX86+67))</f>
        <v/>
      </c>
      <c r="BW86" s="300" t="s">
        <v>216</v>
      </c>
      <c r="BX86" s="301" cm="1">
        <f t="array" ref="BX86">BT66</f>
        <v>0</v>
      </c>
      <c r="BY86" s="259"/>
      <c r="BZ86" s="88"/>
      <c r="CA86" s="88"/>
      <c r="CB86" s="88"/>
      <c r="CC86" s="88"/>
      <c r="CD86" s="88"/>
      <c r="CE86" s="88"/>
      <c r="CF86" s="88"/>
      <c r="CG86" s="88"/>
      <c r="CH86" s="88"/>
      <c r="CI86" s="88"/>
      <c r="CJ86" s="88"/>
      <c r="CK86" s="88"/>
      <c r="CL86" s="88"/>
      <c r="CM86" s="88"/>
      <c r="CN86" s="88"/>
      <c r="CO86" s="88"/>
      <c r="CP86" s="88"/>
      <c r="CQ86" s="88"/>
      <c r="CR86" s="88"/>
      <c r="CS86" s="88"/>
      <c r="CT86" s="88"/>
      <c r="CU86" s="88"/>
      <c r="CV86" s="88"/>
      <c r="CW86" s="88"/>
      <c r="CX86" s="88"/>
      <c r="CY86" s="88"/>
      <c r="CZ86" s="88"/>
      <c r="DA86" s="88"/>
      <c r="DB86" s="88"/>
      <c r="DC86" s="88"/>
      <c r="DD86" s="88"/>
      <c r="DE86" s="88"/>
      <c r="DF86" s="88"/>
      <c r="DG86" s="88"/>
      <c r="DH86" s="88"/>
      <c r="DI86" s="88"/>
      <c r="DJ86" s="88"/>
      <c r="DK86" s="88"/>
      <c r="DL86" s="88"/>
      <c r="DM86" s="88"/>
      <c r="DN86" s="88"/>
      <c r="DO86" s="88"/>
      <c r="DP86" s="88"/>
      <c r="DQ86" s="88"/>
      <c r="DR86" s="88"/>
      <c r="DS86" s="88"/>
      <c r="DT86" s="88"/>
      <c r="DU86" s="88"/>
      <c r="DV86" s="88"/>
      <c r="DW86" s="88"/>
      <c r="DX86" s="88"/>
    </row>
    <row r="87" spans="1:128" ht="15.9" customHeight="1">
      <c r="A87" s="141"/>
      <c r="B87" s="240">
        <v>20</v>
      </c>
      <c r="C87" s="306" t="str" cm="1">
        <f t="array" ref="C87">IF(D87="","",C30)</f>
        <v/>
      </c>
      <c r="D87" s="307" t="str" cm="1">
        <f t="array" ref="D87">IF(OR(K30=0,K30=""),"",D30)</f>
        <v/>
      </c>
      <c r="E87" s="308" t="str" cm="1">
        <f t="array" ref="E87">IF(AX87="","",AX87)</f>
        <v/>
      </c>
      <c r="F87" s="741"/>
      <c r="G87" s="742"/>
      <c r="H87" s="309"/>
      <c r="I87" s="310" t="str" cm="1">
        <f t="array" ref="I87">IF(OR(K30="",K30=0),"",K30)</f>
        <v/>
      </c>
      <c r="J87" s="770" t="str" cm="1">
        <f t="array" ref="J87">IFERROR(IF(F87="","",VLOOKUP(F87,'10. Condition and Temporal'!$B$6:$F$103,5,FALSE)),"Error ▲")</f>
        <v/>
      </c>
      <c r="K87" s="771"/>
      <c r="L87" s="243" t="str" cm="1">
        <f t="array" ref="L87">IFERROR(IF(D87="","",IF(AX87="Distinctiveness",(((((I87*AH87*AJ87)-(I87*V87*X87))*(AV87*AT87))+(I87*V87*X87))*(AP87))/10000,((((I87*AJ87*AH87)-(I87*V87*X87))*(AV87*AR87))+(I87*V87*X87))*AP87/10000)),"Error ▲")</f>
        <v/>
      </c>
      <c r="M87" s="763" t="str" cm="1">
        <f t="array" ref="M87">IFERROR(IF(F87="","",L87-AD87),"Error ▲")</f>
        <v/>
      </c>
      <c r="N87" s="764"/>
      <c r="O87" s="193"/>
      <c r="P87" s="194"/>
      <c r="Q87" s="225"/>
      <c r="R87" s="720"/>
      <c r="S87" s="226"/>
      <c r="T87" s="201" t="str" cm="1">
        <f t="array" ref="T87">IF(D87="","",K30)</f>
        <v/>
      </c>
      <c r="U87" s="195" t="str" cm="1">
        <f t="array" ref="U87">IF($D87="","",T30)</f>
        <v/>
      </c>
      <c r="V87" s="312" t="str" cm="1">
        <f t="array" ref="V87">IF($D87="","",V30)</f>
        <v/>
      </c>
      <c r="W87" s="195" t="str" cm="1">
        <f t="array" ref="W87">IF($D87="","",W30)</f>
        <v/>
      </c>
      <c r="X87" s="312" t="str" cm="1">
        <f t="array" ref="X87">IF($D87="","",X30)</f>
        <v/>
      </c>
      <c r="Y87" s="313"/>
      <c r="Z87" s="314"/>
      <c r="AA87" s="315"/>
      <c r="AB87" s="195" t="str" cm="1">
        <f t="array" ref="AB87">IF($D87="","",AB30)</f>
        <v/>
      </c>
      <c r="AC87" s="312" t="str" cm="1">
        <f t="array" ref="AC87">IF($D87="","",AD30)</f>
        <v/>
      </c>
      <c r="AD87" s="201" t="str" cm="1">
        <f t="array" ref="AD87">IF(AC87="","",(T87*V87*X87)*AC87/10000)</f>
        <v/>
      </c>
      <c r="AE87" s="201" t="str" cm="1">
        <f t="array" ref="AE87">IF(AD87="","",IF(AH87&lt;V87,"Not Acceptable","Acceptable"))</f>
        <v/>
      </c>
      <c r="AF87" s="201" t="str" cm="1">
        <f t="array" ref="AF87">IF(D87="","",I87)</f>
        <v/>
      </c>
      <c r="AG87" s="195" t="str" cm="1">
        <f t="array" ref="AG87">IF(D87="","",VLOOKUP(F87,'9. All Habitats + Multipliers'!$C$4:$K$102,5,FALSE))</f>
        <v/>
      </c>
      <c r="AH87" s="312" t="str" cm="1">
        <f t="array" ref="AH87">IF(AG87="","",VLOOKUP(AG87,'11. Lists'!$B$47:$D$49,2,FALSE))</f>
        <v/>
      </c>
      <c r="AI87" s="195" t="str" cm="1">
        <f t="array" ref="AI87">IF(D87="","",J87)</f>
        <v/>
      </c>
      <c r="AJ87" s="312" t="str" cm="1">
        <f t="array" ref="AJ87">IF(AI87="","",VLOOKUP(AI87,'11. Lists'!$F$47:$G$51,2,FALSE))</f>
        <v/>
      </c>
      <c r="AK87" s="291"/>
      <c r="AL87" s="292"/>
      <c r="AM87" s="293"/>
      <c r="AN87" s="195" t="str" cm="1">
        <f t="array" ref="AN87">IF(H87="","",H87)</f>
        <v/>
      </c>
      <c r="AO87" s="196" t="str" cm="1">
        <f t="array" ref="AO87">IF(AN87="","",VLOOKUP(AN87,'11. Lists'!$F$36:$H$38,2,FALSE))</f>
        <v/>
      </c>
      <c r="AP87" s="312" t="str" cm="1">
        <f t="array" ref="AP87">IF(AN87="","",VLOOKUP(AN87,'11. Lists'!$F$36:$H$38,3,FALSE))</f>
        <v/>
      </c>
      <c r="AQ87" s="195"/>
      <c r="AR87" s="312"/>
      <c r="AS87" s="195"/>
      <c r="AT87" s="312"/>
      <c r="AU87" s="195" t="str" cm="1">
        <f t="array" ref="AU87">IF(D87="","",VLOOKUP(F87,'9. All Habitats + Multipliers'!$C$4:$K$102,8,FALSE))</f>
        <v/>
      </c>
      <c r="AV87" s="312" t="str" cm="1">
        <f t="array" ref="AV87">IF(AU87="","",VLOOKUP(AU87,'11. Lists'!$J$35:$K$38,2,FALSE))</f>
        <v/>
      </c>
      <c r="AW87" s="201" t="str" cm="1">
        <f t="array" ref="AW87">IF(D87="","",VLOOKUP(D87,'10. Condition and Temporal'!$B$6:$M$103,4,FALSE))</f>
        <v/>
      </c>
      <c r="AX87" s="201" t="str" cm="1">
        <f t="array" ref="AX87">IF(F87="","",IF(D87=F87,"Condition","Distinctiveness"))</f>
        <v/>
      </c>
      <c r="AY87" s="316" t="str" cm="1">
        <f t="array" ref="AY87">IF(COUNTIF(F87,"*grassland*"),"Grassland",IF(COUNTIF(F87,"*scree*"),"Sparsely vegetated land",C87))</f>
        <v/>
      </c>
      <c r="AZ87" s="264"/>
      <c r="BA87" s="250">
        <v>20</v>
      </c>
      <c r="BB87" s="196" t="str" cm="1">
        <f t="array" ref="BB87">TRIM(MID(SUBSTITUTE($AW$68,$BA$64,REPT(" ",LEN($AW$68))),($BA87-1)*LEN($AW$68)+1,LEN($AW$68)))</f>
        <v/>
      </c>
      <c r="BC87" s="196" t="str" cm="1">
        <f t="array" ref="BC87">TRIM(MID(SUBSTITUTE($AW$69,$BA$64,REPT(" ",LEN($AW$69))),($BA87-1)*LEN($AW$69)+1,LEN($AW$69)))</f>
        <v/>
      </c>
      <c r="BD87" s="196" t="str" cm="1">
        <f t="array" ref="BD87">TRIM(MID(SUBSTITUTE($AW$70,$BA$64,REPT(" ",LEN($AW$70))),($BA87-1)*LEN($AW$70)+1,LEN($AW$70)))</f>
        <v/>
      </c>
      <c r="BE87" s="196" t="str" cm="1">
        <f t="array" ref="BE87">TRIM(MID(SUBSTITUTE($AW$71,$BA$64,REPT(" ",LEN($AW$71))),($BA87-1)*LEN($AW$71)+1,LEN($AW$71)))</f>
        <v/>
      </c>
      <c r="BF87" s="196" t="str" cm="1">
        <f t="array" ref="BF87">TRIM(MID(SUBSTITUTE($AW$72,$BA$64,REPT(" ",LEN($AW$72))),($BA87-1)*LEN($AW$72)+1,LEN($AW$72)))</f>
        <v/>
      </c>
      <c r="BG87" s="196" t="str" cm="1">
        <f t="array" ref="BG87">TRIM(MID(SUBSTITUTE($AW$73,$BA$64,REPT(" ",LEN($AW$73))),($BA87-1)*LEN($AW$73)+1,LEN($AW$73)))</f>
        <v/>
      </c>
      <c r="BH87" s="196" t="str" cm="1">
        <f t="array" ref="BH87">TRIM(MID(SUBSTITUTE($AW$74,$BA$64,REPT(" ",LEN($AW$74))),($BA87-1)*LEN($AW$74)+1,LEN($AW$74)))</f>
        <v/>
      </c>
      <c r="BI87" s="196" t="str" cm="1">
        <f t="array" ref="BI87">TRIM(MID(SUBSTITUTE($AW$75,$BA$64,REPT(" ",LEN($AW$75))),($BA87-1)*LEN($AW$75)+1,LEN($AW$75)))</f>
        <v/>
      </c>
      <c r="BJ87" s="196" t="str" cm="1">
        <f t="array" ref="BJ87">TRIM(MID(SUBSTITUTE($AW$76,$BA$64,REPT(" ",LEN($AW$76))),($BA87-1)*LEN($AW$76)+1,LEN($AW$76)))</f>
        <v/>
      </c>
      <c r="BK87" s="196" t="str" cm="1">
        <f t="array" ref="BK87">TRIM(MID(SUBSTITUTE($AW$77,$BA$64,REPT(" ",LEN($AW$77))),($BA87-1)*LEN($AW$77)+1,LEN($AW$77)))</f>
        <v/>
      </c>
      <c r="BL87" s="196" t="str" cm="1">
        <f t="array" ref="BL87">TRIM(MID(SUBSTITUTE($AW$78,$BA$64,REPT(" ",LEN($AW$78))),($BA87-1)*LEN($AW$78)+1,LEN($AW$78)))</f>
        <v/>
      </c>
      <c r="BM87" s="196" t="str" cm="1">
        <f t="array" ref="BM87">TRIM(MID(SUBSTITUTE($AW$79,$BA$64,REPT(" ",LEN($AW$79))),($BA87-1)*LEN($AW$79)+1,LEN($AW$79)))</f>
        <v/>
      </c>
      <c r="BN87" s="196" t="str" cm="1">
        <f t="array" ref="BN87">TRIM(MID(SUBSTITUTE($AW$80,$BA$64,REPT(" ",LEN($AW$80))),($BA87-1)*LEN($AW$80)+1,LEN($AW$80)))</f>
        <v/>
      </c>
      <c r="BO87" s="196" t="str" cm="1">
        <f t="array" ref="BO87">TRIM(MID(SUBSTITUTE($AW$81,$BA$64,REPT(" ",LEN($AW$81))),($BA87-1)*LEN($AW$81)+1,LEN($AW$81)))</f>
        <v/>
      </c>
      <c r="BP87" s="196" t="str" cm="1">
        <f t="array" ref="BP87">TRIM(MID(SUBSTITUTE($AW$82,$BA$64,REPT(" ",LEN($AW$82))),($BA87-1)*LEN($AW$82)+1,LEN($AW$82)))</f>
        <v/>
      </c>
      <c r="BQ87" s="196" t="str" cm="1">
        <f t="array" ref="BQ87">TRIM(MID(SUBSTITUTE($AW$83,$BA$64,REPT(" ",LEN($AW$83))),($BA87-1)*LEN($AW$83)+1,LEN($AW$83)))</f>
        <v/>
      </c>
      <c r="BR87" s="196" t="str" cm="1">
        <f t="array" ref="BR87">TRIM(MID(SUBSTITUTE($AW$84,$BA$64,REPT(" ",LEN($AW$84))),($BA87-1)*LEN($AW$84)+1,LEN($AW$84)))</f>
        <v/>
      </c>
      <c r="BS87" s="196" t="str" cm="1">
        <f t="array" ref="BS87">TRIM(MID(SUBSTITUTE($AW$85,$BA$64,REPT(" ",LEN($AW$85))),($BA87-1)*LEN($AW$85)+1,LEN($AW$85)))</f>
        <v/>
      </c>
      <c r="BT87" s="196" t="str" cm="1">
        <f t="array" ref="BT87">TRIM(MID(SUBSTITUTE($AW$86,$BA$64,REPT(" ",LEN($AW$86))),($BA87-1)*LEN($AW$86)+1,LEN($AW$86)))</f>
        <v/>
      </c>
      <c r="BU87" s="312" t="str" cm="1">
        <f t="array" ref="BU87">TRIM(MID(SUBSTITUTE($AW$87,$BA$64,REPT(" ",LEN($AW$87))),($BA87-1)*LEN($AW$87)+1,LEN($AW$87)))</f>
        <v/>
      </c>
      <c r="BV87" s="161" t="str" cm="1">
        <f t="array" ref="BV87">IF(BX87=0,"",CONCATENATE(BW87,"68:",BW87,BX87+67))</f>
        <v/>
      </c>
      <c r="BW87" s="300" t="s">
        <v>217</v>
      </c>
      <c r="BX87" s="301" cm="1">
        <f t="array" ref="BX87">BU66</f>
        <v>0</v>
      </c>
      <c r="BY87" s="259"/>
      <c r="BZ87" s="88"/>
      <c r="CA87" s="88"/>
      <c r="CB87" s="88"/>
      <c r="CC87" s="88"/>
      <c r="CD87" s="88"/>
      <c r="CE87" s="88"/>
      <c r="CF87" s="88"/>
      <c r="CG87" s="88"/>
      <c r="CH87" s="88"/>
      <c r="CI87" s="88"/>
      <c r="CJ87" s="88"/>
      <c r="CK87" s="88"/>
      <c r="CL87" s="88"/>
      <c r="CM87" s="88"/>
      <c r="CN87" s="88"/>
      <c r="CO87" s="88"/>
      <c r="CP87" s="88"/>
      <c r="CQ87" s="88"/>
      <c r="CR87" s="88"/>
      <c r="CS87" s="88"/>
      <c r="CT87" s="88"/>
      <c r="CU87" s="88"/>
      <c r="CV87" s="88"/>
      <c r="CW87" s="88"/>
      <c r="CX87" s="88"/>
      <c r="CY87" s="88"/>
      <c r="CZ87" s="88"/>
      <c r="DA87" s="88"/>
      <c r="DB87" s="88"/>
      <c r="DC87" s="88"/>
      <c r="DD87" s="88"/>
      <c r="DE87" s="88"/>
      <c r="DF87" s="88"/>
      <c r="DG87" s="88"/>
      <c r="DH87" s="88"/>
      <c r="DI87" s="88"/>
      <c r="DJ87" s="88"/>
      <c r="DK87" s="88"/>
      <c r="DL87" s="88"/>
      <c r="DM87" s="88"/>
      <c r="DN87" s="88"/>
      <c r="DO87" s="88"/>
      <c r="DP87" s="88"/>
      <c r="DQ87" s="88"/>
      <c r="DR87" s="88"/>
      <c r="DS87" s="88"/>
      <c r="DT87" s="88"/>
      <c r="DU87" s="88"/>
      <c r="DV87" s="88"/>
      <c r="DW87" s="88"/>
      <c r="DX87" s="88"/>
    </row>
    <row r="88" spans="1:128" ht="32.4" customHeight="1">
      <c r="A88" s="141"/>
      <c r="B88" s="244" t="s">
        <v>131</v>
      </c>
      <c r="C88" s="186" t="s">
        <v>132</v>
      </c>
      <c r="D88" s="317" t="s">
        <v>133</v>
      </c>
      <c r="E88" s="318" t="str" cm="1">
        <f t="array" ref="E88">IF(AX88="","",AX88)</f>
        <v>Condition</v>
      </c>
      <c r="F88" s="739" t="s">
        <v>133</v>
      </c>
      <c r="G88" s="740"/>
      <c r="H88" s="247" t="s">
        <v>129</v>
      </c>
      <c r="I88" s="319">
        <v>0</v>
      </c>
      <c r="J88" s="924" t="str" cm="1">
        <f t="array" ref="J88">IF(F88="","",VLOOKUP(F88,'10. Condition and Temporal'!$B$6:$F$103,5,FALSE))</f>
        <v>Good</v>
      </c>
      <c r="K88" s="925"/>
      <c r="L88" s="190" cm="1">
        <f t="array" ref="L88">IFERROR(IF(D88="","",IF(AX88="Distinctiveness",(((((I88*AH88*AJ88)-(I88*V88*X88))*(AV88*AT88))+(I88*V88*X88))*(AP88))/10000,((((I88*AJ88*AH88)-(I88*V88*X88))*(AV88*AR88))+(I88*V88*X88))*AP88/10000)),"This intervention is not permitted within the SSM ▲")</f>
        <v>0</v>
      </c>
      <c r="M88" s="761" cm="1">
        <f t="array" ref="M88">L88-AD88</f>
        <v>0</v>
      </c>
      <c r="N88" s="762"/>
      <c r="O88" s="248"/>
      <c r="P88" s="249"/>
      <c r="Q88" s="225"/>
      <c r="R88" s="720"/>
      <c r="S88" s="226"/>
      <c r="T88" s="320" cm="1">
        <f t="array" ref="T88">IF(D88="","",K31)</f>
        <v>0</v>
      </c>
      <c r="U88" s="321" t="str" cm="1">
        <f t="array" ref="U88">IF($D88="","",T31)</f>
        <v>Medium</v>
      </c>
      <c r="V88" s="322" cm="1">
        <f t="array" ref="V88">IF($D88="","",V31)</f>
        <v>4</v>
      </c>
      <c r="W88" s="321" t="str" cm="1">
        <f t="array" ref="W88">IF($D88="","",W31)</f>
        <v>Moderate</v>
      </c>
      <c r="X88" s="323" cm="1">
        <f t="array" ref="X88">IF($D88="","",X31)</f>
        <v>2</v>
      </c>
      <c r="Y88" s="324"/>
      <c r="Z88" s="324"/>
      <c r="AA88" s="324"/>
      <c r="AB88" s="325" t="str" cm="1">
        <f t="array" ref="AB88">IF($D88="","",AB31)</f>
        <v>Formally identified in local strategy</v>
      </c>
      <c r="AC88" s="323" cm="1">
        <f t="array" ref="AC88">IF($D88="","",AD31)</f>
        <v>1.1499999999999999</v>
      </c>
      <c r="AD88" s="322" cm="1">
        <f t="array" ref="AD88">IF(AC88="","",(T88*V88*X88)*(AA88*AC88)/10000)</f>
        <v>0</v>
      </c>
      <c r="AE88" s="326" t="str" cm="1">
        <f t="array" ref="AE88">IF(AD88="","",IF(AH88&lt;V88,"Not Acceptable","Acceptable"))</f>
        <v>Acceptable</v>
      </c>
      <c r="AF88" s="320" cm="1">
        <f t="array" ref="AF88">IF(D88="","",I88)</f>
        <v>0</v>
      </c>
      <c r="AG88" s="321" t="str" cm="1">
        <f t="array" ref="AG88">IF(D88="","",VLOOKUP(F88,'9. All Habitats + Multipliers'!$C$4:$K$102,5,FALSE))</f>
        <v>Medium</v>
      </c>
      <c r="AH88" s="322" cm="1">
        <f t="array" ref="AH88">IF(AG88="","",VLOOKUP(AG88,'11. Lists'!$B$47:$D$49,2,FALSE))</f>
        <v>4</v>
      </c>
      <c r="AI88" s="326" t="str" cm="1">
        <f t="array" ref="AI88">IF(D88="","",J88)</f>
        <v>Good</v>
      </c>
      <c r="AJ88" s="327" cm="1">
        <f t="array" ref="AJ88">IF(AI88="","",VLOOKUP(AI88,'11. Lists'!$F$47:$G$51,2,FALSE))</f>
        <v>3</v>
      </c>
      <c r="AK88" s="314"/>
      <c r="AL88" s="314"/>
      <c r="AM88" s="314"/>
      <c r="AN88" s="328" t="str" cm="1">
        <f t="array" ref="AN88">IF(H88="","",H88)</f>
        <v>Area/compensation not in local strategy/ no local strategy</v>
      </c>
      <c r="AO88" s="321" t="str" cm="1">
        <f t="array" ref="AO88">IF(AN88="","",VLOOKUP(AN88,'11. Lists'!$F$36:$H$38,2,FALSE))</f>
        <v>Low Strategic Significance</v>
      </c>
      <c r="AP88" s="322" cm="1">
        <f t="array" ref="AP88">IF(AN88="","",VLOOKUP(AN88,'11. Lists'!$F$36:$H$38,3,FALSE))</f>
        <v>1</v>
      </c>
      <c r="AQ88" s="327" cm="1">
        <f t="array" ref="AQ88">IF(D88="","",VLOOKUP(F88,'10. Condition and Temporal'!$B$6:$L$103,11,FALSE))</f>
        <v>16</v>
      </c>
      <c r="AR88" s="329" cm="1">
        <f t="array" ref="AR88">IF(AQ88="","",VLOOKUP(AQ88,'11. Lists'!$I$47:$K$80,3,FALSE))</f>
        <v>0.56550573479999999</v>
      </c>
      <c r="AS88" s="321" t="str" cm="1">
        <f t="array" ref="AS88">IF(D88="","",VLOOKUP(F88,'10. Condition and Temporal'!$B$6:$M$106,12,FALSE))</f>
        <v>Not Possible</v>
      </c>
      <c r="AT88" s="290" t="s">
        <v>59</v>
      </c>
      <c r="AU88" s="321" t="str" cm="1">
        <f t="array" ref="AU88">IF(D88="","",VLOOKUP(F88,'9. All Habitats + Multipliers'!$C$4:$K$102,8,FALSE))</f>
        <v>Low</v>
      </c>
      <c r="AV88" s="322" cm="1">
        <f t="array" ref="AV88">IF(AU88="","",VLOOKUP(AU88,'11. Lists'!$J$35:$K$38,2,FALSE))</f>
        <v>1</v>
      </c>
      <c r="AW88" s="321" t="str" cm="1">
        <f t="array" ref="AW88">IF(D88="","",VLOOKUP(D88,'10. Condition and Temporal'!$B$6:$M$103,4,FALSE))</f>
        <v>Urban/rural tree</v>
      </c>
      <c r="AX88" s="328" t="str" cm="1">
        <f t="array" ref="AX88">IF(F88="","",IF(D88=F88,"Condition","Distinctivness"))</f>
        <v>Condition</v>
      </c>
      <c r="AY88" s="330" t="str" cm="1">
        <f t="array" ref="AY88">C88</f>
        <v>Individual trees</v>
      </c>
      <c r="AZ88" s="88"/>
      <c r="BA88" s="203"/>
      <c r="BB88" s="203"/>
      <c r="BC88" s="203"/>
      <c r="BD88" s="203"/>
      <c r="BE88" s="203"/>
      <c r="BF88" s="203"/>
      <c r="BG88" s="203"/>
      <c r="BH88" s="203"/>
      <c r="BI88" s="203"/>
      <c r="BJ88" s="203"/>
      <c r="BK88" s="203"/>
      <c r="BL88" s="203"/>
      <c r="BM88" s="203"/>
      <c r="BN88" s="203"/>
      <c r="BO88" s="203"/>
      <c r="BP88" s="203"/>
      <c r="BQ88" s="203"/>
      <c r="BR88" s="203"/>
      <c r="BS88" s="203"/>
      <c r="BT88" s="203"/>
      <c r="BU88" s="203"/>
      <c r="BV88" s="211"/>
      <c r="BW88" s="211"/>
      <c r="BX88" s="211"/>
      <c r="BY88" s="88"/>
      <c r="BZ88" s="88"/>
      <c r="CA88" s="88"/>
      <c r="CB88" s="88"/>
      <c r="CC88" s="88"/>
      <c r="CD88" s="88"/>
      <c r="CE88" s="88"/>
      <c r="CF88" s="88"/>
      <c r="CG88" s="88"/>
      <c r="CH88" s="88"/>
      <c r="CI88" s="88"/>
      <c r="CJ88" s="88"/>
      <c r="CK88" s="88"/>
      <c r="CL88" s="88"/>
      <c r="CM88" s="88"/>
      <c r="CN88" s="88"/>
      <c r="CO88" s="88"/>
      <c r="CP88" s="88"/>
      <c r="CQ88" s="88"/>
      <c r="CR88" s="88"/>
      <c r="CS88" s="88"/>
      <c r="CT88" s="88"/>
      <c r="CU88" s="88"/>
      <c r="CV88" s="88"/>
      <c r="CW88" s="88"/>
      <c r="CX88" s="88"/>
      <c r="CY88" s="88"/>
      <c r="CZ88" s="88"/>
      <c r="DA88" s="88"/>
      <c r="DB88" s="88"/>
      <c r="DC88" s="88"/>
      <c r="DD88" s="88"/>
      <c r="DE88" s="88"/>
      <c r="DF88" s="88"/>
      <c r="DG88" s="88"/>
      <c r="DH88" s="88"/>
      <c r="DI88" s="88"/>
      <c r="DJ88" s="88"/>
      <c r="DK88" s="88"/>
      <c r="DL88" s="88"/>
      <c r="DM88" s="88"/>
      <c r="DN88" s="88"/>
      <c r="DO88" s="88"/>
      <c r="DP88" s="88"/>
      <c r="DQ88" s="88"/>
      <c r="DR88" s="88"/>
      <c r="DS88" s="88"/>
      <c r="DT88" s="88"/>
      <c r="DU88" s="88"/>
      <c r="DV88" s="88"/>
      <c r="DW88" s="88"/>
      <c r="DX88" s="88"/>
    </row>
    <row r="89" spans="1:128" ht="15" customHeight="1">
      <c r="A89" s="202"/>
      <c r="B89" s="203"/>
      <c r="C89" s="203"/>
      <c r="D89" s="203"/>
      <c r="E89" s="203"/>
      <c r="F89" s="203"/>
      <c r="G89" s="252"/>
      <c r="H89" s="207" t="s">
        <v>135</v>
      </c>
      <c r="I89" s="331" cm="1">
        <f t="array" ref="I89">SUMIFS(I68:I87,F68:F87,"&lt;&gt;"&amp;'11. Lists'!Q10,F68:F87,"&lt;&gt;"&amp;'11. Lists'!Q11,F68:F87,"&lt;&gt;"&amp;'11. Lists'!I4,F68:F87,"&lt;&gt;"&amp;'11. Lists'!I2,F68:F87,"&lt;&gt;"&amp;'11. Lists'!I3)</f>
        <v>0</v>
      </c>
      <c r="J89" s="332"/>
      <c r="K89" s="333"/>
      <c r="L89" s="334" cm="1">
        <f t="array" ref="L89">SUM(L68:L88)</f>
        <v>0</v>
      </c>
      <c r="M89" s="765" cm="1">
        <f t="array" ref="M89">SUM(M68:N88)</f>
        <v>0</v>
      </c>
      <c r="N89" s="762"/>
      <c r="O89" s="210"/>
      <c r="P89" s="203"/>
      <c r="Q89" s="88"/>
      <c r="R89" s="720"/>
      <c r="S89" s="88"/>
      <c r="T89" s="203"/>
      <c r="U89" s="203"/>
      <c r="V89" s="203"/>
      <c r="W89" s="203"/>
      <c r="X89" s="203"/>
      <c r="Y89" s="203"/>
      <c r="Z89" s="203"/>
      <c r="AA89" s="203"/>
      <c r="AB89" s="203"/>
      <c r="AC89" s="203"/>
      <c r="AD89" s="203"/>
      <c r="AE89" s="203"/>
      <c r="AF89" s="203"/>
      <c r="AG89" s="203"/>
      <c r="AH89" s="203"/>
      <c r="AI89" s="203"/>
      <c r="AJ89" s="203"/>
      <c r="AK89" s="203"/>
      <c r="AL89" s="203"/>
      <c r="AM89" s="203"/>
      <c r="AN89" s="203"/>
      <c r="AO89" s="203"/>
      <c r="AP89" s="203"/>
      <c r="AQ89" s="203"/>
      <c r="AR89" s="203"/>
      <c r="AS89" s="203"/>
      <c r="AT89" s="211"/>
      <c r="AU89" s="203"/>
      <c r="AV89" s="203"/>
      <c r="AW89" s="203"/>
      <c r="AX89" s="203"/>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88"/>
      <c r="BY89" s="88"/>
      <c r="BZ89" s="88"/>
      <c r="CA89" s="88"/>
      <c r="CB89" s="88"/>
      <c r="CC89" s="88"/>
      <c r="CD89" s="88"/>
      <c r="CE89" s="88"/>
      <c r="CF89" s="88"/>
      <c r="CG89" s="88"/>
      <c r="CH89" s="88"/>
      <c r="CI89" s="88"/>
      <c r="CJ89" s="88"/>
      <c r="CK89" s="88"/>
      <c r="CL89" s="88"/>
      <c r="CM89" s="88"/>
      <c r="CN89" s="88"/>
      <c r="CO89" s="88"/>
      <c r="CP89" s="88"/>
      <c r="CQ89" s="88"/>
      <c r="CR89" s="88"/>
      <c r="CS89" s="88"/>
      <c r="CT89" s="88"/>
      <c r="CU89" s="88"/>
      <c r="CV89" s="88"/>
      <c r="CW89" s="88"/>
      <c r="CX89" s="88"/>
      <c r="CY89" s="88"/>
      <c r="CZ89" s="88"/>
      <c r="DA89" s="88"/>
      <c r="DB89" s="88"/>
      <c r="DC89" s="88"/>
      <c r="DD89" s="88"/>
      <c r="DE89" s="88"/>
      <c r="DF89" s="88"/>
      <c r="DG89" s="88"/>
      <c r="DH89" s="88"/>
      <c r="DI89" s="88"/>
      <c r="DJ89" s="88"/>
      <c r="DK89" s="88"/>
      <c r="DL89" s="88"/>
      <c r="DM89" s="88"/>
      <c r="DN89" s="88"/>
      <c r="DO89" s="88"/>
      <c r="DP89" s="88"/>
      <c r="DQ89" s="88"/>
      <c r="DR89" s="88"/>
      <c r="DS89" s="88"/>
      <c r="DT89" s="88"/>
      <c r="DU89" s="88"/>
      <c r="DV89" s="88"/>
      <c r="DW89" s="88"/>
      <c r="DX89" s="88"/>
    </row>
    <row r="90" spans="1:128" ht="14.1" customHeight="1">
      <c r="A90" s="202"/>
      <c r="B90" s="88"/>
      <c r="C90" s="260"/>
      <c r="D90" s="88"/>
      <c r="E90" s="88"/>
      <c r="F90" s="88"/>
      <c r="G90" s="88"/>
      <c r="H90" s="203"/>
      <c r="I90" s="203"/>
      <c r="J90" s="203"/>
      <c r="K90" s="203"/>
      <c r="L90" s="203"/>
      <c r="M90" s="203"/>
      <c r="N90" s="203"/>
      <c r="O90" s="88"/>
      <c r="P90" s="88"/>
      <c r="Q90" s="88"/>
      <c r="R90" s="720"/>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row>
    <row r="91" spans="1:128" ht="21" customHeight="1">
      <c r="A91" s="202"/>
      <c r="B91" s="219" t="s">
        <v>219</v>
      </c>
      <c r="C91" s="88"/>
      <c r="D91" s="88"/>
      <c r="E91" s="88"/>
      <c r="F91" s="88"/>
      <c r="G91" s="88"/>
      <c r="H91" s="88"/>
      <c r="I91" s="88"/>
      <c r="J91" s="88"/>
      <c r="K91" s="88"/>
      <c r="L91" s="88"/>
      <c r="M91" s="88"/>
      <c r="N91" s="88"/>
      <c r="O91" s="88"/>
      <c r="P91" s="88"/>
      <c r="Q91" s="88"/>
      <c r="R91" s="720"/>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88"/>
      <c r="BY91" s="88"/>
      <c r="BZ91" s="88"/>
      <c r="CA91" s="88"/>
      <c r="CB91" s="88"/>
      <c r="CC91" s="88"/>
      <c r="CD91" s="88"/>
      <c r="CE91" s="88"/>
      <c r="CF91" s="88"/>
      <c r="CG91" s="88"/>
      <c r="CH91" s="88"/>
      <c r="CI91" s="88"/>
      <c r="CJ91" s="88"/>
      <c r="CK91" s="88"/>
      <c r="CL91" s="88"/>
      <c r="CM91" s="88"/>
      <c r="CN91" s="88"/>
      <c r="CO91" s="88"/>
      <c r="CP91" s="88"/>
      <c r="CQ91" s="88"/>
      <c r="CR91" s="88"/>
      <c r="CS91" s="88"/>
      <c r="CT91" s="88"/>
      <c r="CU91" s="88"/>
      <c r="CV91" s="88"/>
      <c r="CW91" s="88"/>
      <c r="CX91" s="88"/>
      <c r="CY91" s="88"/>
      <c r="CZ91" s="88"/>
      <c r="DA91" s="88"/>
      <c r="DB91" s="88"/>
      <c r="DC91" s="88"/>
      <c r="DD91" s="88"/>
      <c r="DE91" s="88"/>
      <c r="DF91" s="88"/>
      <c r="DG91" s="88"/>
      <c r="DH91" s="88"/>
      <c r="DI91" s="88"/>
      <c r="DJ91" s="88"/>
      <c r="DK91" s="88"/>
      <c r="DL91" s="88"/>
      <c r="DM91" s="88"/>
      <c r="DN91" s="88"/>
      <c r="DO91" s="88"/>
      <c r="DP91" s="88"/>
      <c r="DQ91" s="88"/>
      <c r="DR91" s="88"/>
      <c r="DS91" s="88"/>
      <c r="DT91" s="88"/>
      <c r="DU91" s="88"/>
      <c r="DV91" s="88"/>
      <c r="DW91" s="88"/>
      <c r="DX91" s="88"/>
    </row>
    <row r="92" spans="1:128" ht="15" customHeight="1">
      <c r="A92" s="202"/>
      <c r="B92" s="223"/>
      <c r="C92" s="223"/>
      <c r="D92" s="335"/>
      <c r="E92" s="223"/>
      <c r="F92" s="223"/>
      <c r="G92" s="223"/>
      <c r="H92" s="223"/>
      <c r="I92" s="223"/>
      <c r="J92" s="223"/>
      <c r="K92" s="223"/>
      <c r="L92" s="223"/>
      <c r="M92" s="223"/>
      <c r="N92" s="223"/>
      <c r="O92" s="223"/>
      <c r="P92" s="223"/>
      <c r="Q92" s="88"/>
      <c r="R92" s="720"/>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88"/>
      <c r="BY92" s="88"/>
      <c r="BZ92" s="88"/>
      <c r="CA92" s="88"/>
      <c r="CB92" s="88"/>
      <c r="CC92" s="88"/>
      <c r="CD92" s="88"/>
      <c r="CE92" s="88"/>
      <c r="CF92" s="88"/>
      <c r="CG92" s="88"/>
      <c r="CH92" s="88"/>
      <c r="CI92" s="88"/>
      <c r="CJ92" s="88"/>
      <c r="CK92" s="88"/>
      <c r="CL92" s="88"/>
      <c r="CM92" s="88"/>
      <c r="CN92" s="88"/>
      <c r="CO92" s="88"/>
      <c r="CP92" s="88"/>
      <c r="CQ92" s="88"/>
      <c r="CR92" s="88"/>
      <c r="CS92" s="88"/>
      <c r="CT92" s="88"/>
      <c r="CU92" s="88"/>
      <c r="CV92" s="88"/>
      <c r="CW92" s="88"/>
      <c r="CX92" s="88"/>
      <c r="CY92" s="88"/>
      <c r="CZ92" s="88"/>
      <c r="DA92" s="88"/>
      <c r="DB92" s="88"/>
      <c r="DC92" s="88"/>
      <c r="DD92" s="88"/>
      <c r="DE92" s="88"/>
      <c r="DF92" s="88"/>
      <c r="DG92" s="88"/>
      <c r="DH92" s="88"/>
      <c r="DI92" s="88"/>
      <c r="DJ92" s="88"/>
      <c r="DK92" s="88"/>
      <c r="DL92" s="88"/>
      <c r="DM92" s="88"/>
      <c r="DN92" s="88"/>
      <c r="DO92" s="88"/>
      <c r="DP92" s="88"/>
      <c r="DQ92" s="88"/>
      <c r="DR92" s="88"/>
      <c r="DS92" s="88"/>
      <c r="DT92" s="88"/>
      <c r="DU92" s="88"/>
      <c r="DV92" s="88"/>
      <c r="DW92" s="88"/>
      <c r="DX92" s="88"/>
    </row>
    <row r="93" spans="1:128" ht="48" customHeight="1">
      <c r="A93" s="224"/>
      <c r="B93" s="829" t="s">
        <v>220</v>
      </c>
      <c r="C93" s="831"/>
      <c r="D93" s="931" t="s">
        <v>221</v>
      </c>
      <c r="E93" s="933" t="s">
        <v>222</v>
      </c>
      <c r="F93" s="934"/>
      <c r="G93" s="933" t="s">
        <v>223</v>
      </c>
      <c r="H93" s="831"/>
      <c r="I93" s="937" t="s">
        <v>224</v>
      </c>
      <c r="J93" s="938"/>
      <c r="K93" s="938"/>
      <c r="L93" s="938"/>
      <c r="M93" s="938"/>
      <c r="N93" s="938"/>
      <c r="O93" s="938"/>
      <c r="P93" s="939"/>
      <c r="Q93" s="225"/>
      <c r="R93" s="720"/>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c r="CS93" s="88"/>
      <c r="CT93" s="88"/>
      <c r="CU93" s="88"/>
      <c r="CV93" s="88"/>
      <c r="CW93" s="88"/>
      <c r="CX93" s="88"/>
      <c r="CY93" s="88"/>
      <c r="CZ93" s="88"/>
      <c r="DA93" s="88"/>
      <c r="DB93" s="88"/>
      <c r="DC93" s="88"/>
      <c r="DD93" s="88"/>
      <c r="DE93" s="88"/>
      <c r="DF93" s="88"/>
      <c r="DG93" s="88"/>
      <c r="DH93" s="88"/>
      <c r="DI93" s="88"/>
      <c r="DJ93" s="88"/>
      <c r="DK93" s="88"/>
      <c r="DL93" s="88"/>
      <c r="DM93" s="88"/>
      <c r="DN93" s="88"/>
      <c r="DO93" s="88"/>
      <c r="DP93" s="88"/>
      <c r="DQ93" s="88"/>
      <c r="DR93" s="88"/>
      <c r="DS93" s="88"/>
      <c r="DT93" s="88"/>
      <c r="DU93" s="88"/>
      <c r="DV93" s="88"/>
      <c r="DW93" s="88"/>
      <c r="DX93" s="88"/>
    </row>
    <row r="94" spans="1:128" ht="15.6" customHeight="1">
      <c r="A94" s="224"/>
      <c r="B94" s="832"/>
      <c r="C94" s="834"/>
      <c r="D94" s="932"/>
      <c r="E94" s="935"/>
      <c r="F94" s="936"/>
      <c r="G94" s="935"/>
      <c r="H94" s="834"/>
      <c r="I94" s="940" t="s">
        <v>225</v>
      </c>
      <c r="J94" s="941"/>
      <c r="K94" s="942"/>
      <c r="L94" s="791" t="s">
        <v>226</v>
      </c>
      <c r="M94" s="941"/>
      <c r="N94" s="942"/>
      <c r="O94" s="791" t="s">
        <v>227</v>
      </c>
      <c r="P94" s="792"/>
      <c r="Q94" s="225"/>
      <c r="R94" s="720"/>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c r="CS94" s="88"/>
      <c r="CT94" s="88"/>
      <c r="CU94" s="88"/>
      <c r="CV94" s="88"/>
      <c r="CW94" s="88"/>
      <c r="CX94" s="88"/>
      <c r="CY94" s="88"/>
      <c r="CZ94" s="88"/>
      <c r="DA94" s="88"/>
      <c r="DB94" s="88"/>
      <c r="DC94" s="88"/>
      <c r="DD94" s="88"/>
      <c r="DE94" s="88"/>
      <c r="DF94" s="88"/>
      <c r="DG94" s="88"/>
      <c r="DH94" s="88"/>
      <c r="DI94" s="88"/>
      <c r="DJ94" s="88"/>
      <c r="DK94" s="88"/>
      <c r="DL94" s="88"/>
      <c r="DM94" s="88"/>
      <c r="DN94" s="88"/>
      <c r="DO94" s="88"/>
      <c r="DP94" s="88"/>
      <c r="DQ94" s="88"/>
      <c r="DR94" s="88"/>
      <c r="DS94" s="88"/>
      <c r="DT94" s="88"/>
      <c r="DU94" s="88"/>
      <c r="DV94" s="88"/>
      <c r="DW94" s="88"/>
      <c r="DX94" s="88"/>
    </row>
    <row r="95" spans="1:128" ht="23.1" customHeight="1">
      <c r="A95" s="224"/>
      <c r="B95" s="816" t="s">
        <v>228</v>
      </c>
      <c r="C95" s="817"/>
      <c r="D95" s="336">
        <v>0</v>
      </c>
      <c r="E95" s="768">
        <v>0</v>
      </c>
      <c r="F95" s="769"/>
      <c r="G95" s="943">
        <v>1</v>
      </c>
      <c r="H95" s="944"/>
      <c r="I95" s="758" cm="1">
        <f t="array" ref="I95">D95*'11. Lists'!P47</f>
        <v>0</v>
      </c>
      <c r="J95" s="759"/>
      <c r="K95" s="760"/>
      <c r="L95" s="723" cm="1">
        <f t="array" ref="L95">IF(E95&gt;D95,"Error ▲",E95*'11. Lists'!P47)</f>
        <v>0</v>
      </c>
      <c r="M95" s="759"/>
      <c r="N95" s="760"/>
      <c r="O95" s="723" cm="1">
        <f t="array" ref="O95">G95*'11. Lists'!P47</f>
        <v>40.694399999999995</v>
      </c>
      <c r="P95" s="724"/>
      <c r="Q95" s="225"/>
      <c r="R95" s="720"/>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c r="DH95" s="88"/>
      <c r="DI95" s="88"/>
      <c r="DJ95" s="88"/>
      <c r="DK95" s="88"/>
      <c r="DL95" s="88"/>
      <c r="DM95" s="88"/>
      <c r="DN95" s="88"/>
      <c r="DO95" s="88"/>
      <c r="DP95" s="88"/>
      <c r="DQ95" s="88"/>
      <c r="DR95" s="88"/>
      <c r="DS95" s="88"/>
      <c r="DT95" s="88"/>
      <c r="DU95" s="88"/>
      <c r="DV95" s="88"/>
      <c r="DW95" s="88"/>
      <c r="DX95" s="88"/>
    </row>
    <row r="96" spans="1:128" ht="24.6" customHeight="1">
      <c r="A96" s="224"/>
      <c r="B96" s="814" t="s">
        <v>229</v>
      </c>
      <c r="C96" s="815"/>
      <c r="D96" s="337">
        <v>0</v>
      </c>
      <c r="E96" s="766">
        <v>0</v>
      </c>
      <c r="F96" s="767"/>
      <c r="G96" s="945">
        <v>1</v>
      </c>
      <c r="H96" s="946"/>
      <c r="I96" s="755" cm="1">
        <f t="array" ref="I96">D96*'11. Lists'!P48</f>
        <v>0</v>
      </c>
      <c r="J96" s="756"/>
      <c r="K96" s="757"/>
      <c r="L96" s="725" cm="1">
        <f t="array" ref="L96">IF(E96&gt;D96,"Error ▲",(E96*'11. Lists'!P48))</f>
        <v>0</v>
      </c>
      <c r="M96" s="756"/>
      <c r="N96" s="757"/>
      <c r="O96" s="725" cm="1">
        <f t="array" ref="O96">G96*'11. Lists'!P48</f>
        <v>162.77760000000001</v>
      </c>
      <c r="P96" s="726"/>
      <c r="Q96" s="225"/>
      <c r="R96" s="720"/>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88"/>
      <c r="BY96" s="88"/>
      <c r="BZ96" s="88"/>
      <c r="CA96" s="88"/>
      <c r="CB96" s="88"/>
      <c r="CC96" s="88"/>
      <c r="CD96" s="88"/>
      <c r="CE96" s="88"/>
      <c r="CF96" s="88"/>
      <c r="CG96" s="88"/>
      <c r="CH96" s="88"/>
      <c r="CI96" s="88"/>
      <c r="CJ96" s="88"/>
      <c r="CK96" s="88"/>
      <c r="CL96" s="88"/>
      <c r="CM96" s="88"/>
      <c r="CN96" s="88"/>
      <c r="CO96" s="88"/>
      <c r="CP96" s="88"/>
      <c r="CQ96" s="88"/>
      <c r="CR96" s="88"/>
      <c r="CS96" s="88"/>
      <c r="CT96" s="88"/>
      <c r="CU96" s="88"/>
      <c r="CV96" s="88"/>
      <c r="CW96" s="88"/>
      <c r="CX96" s="88"/>
      <c r="CY96" s="88"/>
      <c r="CZ96" s="88"/>
      <c r="DA96" s="88"/>
      <c r="DB96" s="88"/>
      <c r="DC96" s="88"/>
      <c r="DD96" s="88"/>
      <c r="DE96" s="88"/>
      <c r="DF96" s="88"/>
      <c r="DG96" s="88"/>
      <c r="DH96" s="88"/>
      <c r="DI96" s="88"/>
      <c r="DJ96" s="88"/>
      <c r="DK96" s="88"/>
      <c r="DL96" s="88"/>
      <c r="DM96" s="88"/>
      <c r="DN96" s="88"/>
      <c r="DO96" s="88"/>
      <c r="DP96" s="88"/>
      <c r="DQ96" s="88"/>
      <c r="DR96" s="88"/>
      <c r="DS96" s="88"/>
      <c r="DT96" s="88"/>
      <c r="DU96" s="88"/>
      <c r="DV96" s="88"/>
      <c r="DW96" s="88"/>
      <c r="DX96" s="88"/>
    </row>
    <row r="97" spans="1:128" ht="24.6" customHeight="1">
      <c r="A97" s="224"/>
      <c r="B97" s="814" t="s">
        <v>230</v>
      </c>
      <c r="C97" s="815"/>
      <c r="D97" s="337">
        <v>0</v>
      </c>
      <c r="E97" s="766">
        <v>0</v>
      </c>
      <c r="F97" s="767"/>
      <c r="G97" s="945">
        <v>1</v>
      </c>
      <c r="H97" s="946"/>
      <c r="I97" s="755" cm="1">
        <f t="array" ref="I97">D97*'11. Lists'!P49</f>
        <v>0</v>
      </c>
      <c r="J97" s="756"/>
      <c r="K97" s="757"/>
      <c r="L97" s="725" cm="1">
        <f t="array" ref="L97">IF(E97&gt;D97,"Error ▲",(E97*'11. Lists'!P49))</f>
        <v>0</v>
      </c>
      <c r="M97" s="756"/>
      <c r="N97" s="757"/>
      <c r="O97" s="725" cm="1">
        <f t="array" ref="O97">G97*'11. Lists'!P49</f>
        <v>366.24960000000004</v>
      </c>
      <c r="P97" s="726"/>
      <c r="Q97" s="225"/>
      <c r="R97" s="720"/>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88"/>
      <c r="BY97" s="88"/>
      <c r="BZ97" s="88"/>
      <c r="CA97" s="88"/>
      <c r="CB97" s="88"/>
      <c r="CC97" s="88"/>
      <c r="CD97" s="88"/>
      <c r="CE97" s="88"/>
      <c r="CF97" s="88"/>
      <c r="CG97" s="88"/>
      <c r="CH97" s="88"/>
      <c r="CI97" s="88"/>
      <c r="CJ97" s="88"/>
      <c r="CK97" s="88"/>
      <c r="CL97" s="88"/>
      <c r="CM97" s="88"/>
      <c r="CN97" s="88"/>
      <c r="CO97" s="88"/>
      <c r="CP97" s="88"/>
      <c r="CQ97" s="88"/>
      <c r="CR97" s="88"/>
      <c r="CS97" s="88"/>
      <c r="CT97" s="88"/>
      <c r="CU97" s="88"/>
      <c r="CV97" s="88"/>
      <c r="CW97" s="88"/>
      <c r="CX97" s="88"/>
      <c r="CY97" s="88"/>
      <c r="CZ97" s="88"/>
      <c r="DA97" s="88"/>
      <c r="DB97" s="88"/>
      <c r="DC97" s="88"/>
      <c r="DD97" s="88"/>
      <c r="DE97" s="88"/>
      <c r="DF97" s="88"/>
      <c r="DG97" s="88"/>
      <c r="DH97" s="88"/>
      <c r="DI97" s="88"/>
      <c r="DJ97" s="88"/>
      <c r="DK97" s="88"/>
      <c r="DL97" s="88"/>
      <c r="DM97" s="88"/>
      <c r="DN97" s="88"/>
      <c r="DO97" s="88"/>
      <c r="DP97" s="88"/>
      <c r="DQ97" s="88"/>
      <c r="DR97" s="88"/>
      <c r="DS97" s="88"/>
      <c r="DT97" s="88"/>
      <c r="DU97" s="88"/>
      <c r="DV97" s="88"/>
      <c r="DW97" s="88"/>
      <c r="DX97" s="88"/>
    </row>
    <row r="98" spans="1:128" ht="24.6" customHeight="1">
      <c r="A98" s="224"/>
      <c r="B98" s="814" t="s">
        <v>231</v>
      </c>
      <c r="C98" s="815"/>
      <c r="D98" s="337">
        <v>0</v>
      </c>
      <c r="E98" s="766">
        <v>0</v>
      </c>
      <c r="F98" s="767"/>
      <c r="G98" s="945">
        <v>1</v>
      </c>
      <c r="H98" s="946"/>
      <c r="I98" s="755" cm="1">
        <f t="array" ref="I98">D98*'11. Lists'!P50</f>
        <v>0</v>
      </c>
      <c r="J98" s="756"/>
      <c r="K98" s="757"/>
      <c r="L98" s="725" cm="1">
        <f t="array" ref="L98">IF(E98&gt;D98,"Error ▲",(E98*'11. Lists'!P50))</f>
        <v>0</v>
      </c>
      <c r="M98" s="756"/>
      <c r="N98" s="757"/>
      <c r="O98" s="725" cm="1">
        <f t="array" ref="O98">G98*'11. Lists'!P50</f>
        <v>764.15039999999999</v>
      </c>
      <c r="P98" s="726"/>
      <c r="Q98" s="225"/>
      <c r="R98" s="720"/>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88"/>
      <c r="BY98" s="88"/>
      <c r="BZ98" s="88"/>
      <c r="CA98" s="88"/>
      <c r="CB98" s="88"/>
      <c r="CC98" s="88"/>
      <c r="CD98" s="88"/>
      <c r="CE98" s="88"/>
      <c r="CF98" s="88"/>
      <c r="CG98" s="88"/>
      <c r="CH98" s="88"/>
      <c r="CI98" s="88"/>
      <c r="CJ98" s="88"/>
      <c r="CK98" s="88"/>
      <c r="CL98" s="88"/>
      <c r="CM98" s="88"/>
      <c r="CN98" s="88"/>
      <c r="CO98" s="88"/>
      <c r="CP98" s="88"/>
      <c r="CQ98" s="88"/>
      <c r="CR98" s="88"/>
      <c r="CS98" s="88"/>
      <c r="CT98" s="88"/>
      <c r="CU98" s="88"/>
      <c r="CV98" s="88"/>
      <c r="CW98" s="88"/>
      <c r="CX98" s="88"/>
      <c r="CY98" s="88"/>
      <c r="CZ98" s="88"/>
      <c r="DA98" s="88"/>
      <c r="DB98" s="88"/>
      <c r="DC98" s="88"/>
      <c r="DD98" s="88"/>
      <c r="DE98" s="88"/>
      <c r="DF98" s="88"/>
      <c r="DG98" s="88"/>
      <c r="DH98" s="88"/>
      <c r="DI98" s="88"/>
      <c r="DJ98" s="88"/>
      <c r="DK98" s="88"/>
      <c r="DL98" s="88"/>
      <c r="DM98" s="88"/>
      <c r="DN98" s="88"/>
      <c r="DO98" s="88"/>
      <c r="DP98" s="88"/>
      <c r="DQ98" s="88"/>
      <c r="DR98" s="88"/>
      <c r="DS98" s="88"/>
      <c r="DT98" s="88"/>
      <c r="DU98" s="88"/>
      <c r="DV98" s="88"/>
      <c r="DW98" s="88"/>
      <c r="DX98" s="88"/>
    </row>
    <row r="99" spans="1:128" ht="24.6" customHeight="1">
      <c r="A99" s="224"/>
      <c r="B99" s="809" t="s">
        <v>232</v>
      </c>
      <c r="C99" s="810"/>
      <c r="D99" s="338" cm="1">
        <f t="array" ref="D99">SUM(D95:D98)</f>
        <v>0</v>
      </c>
      <c r="E99" s="721" cm="1">
        <f t="array" ref="E99">SUM(E95:F98)</f>
        <v>0</v>
      </c>
      <c r="F99" s="818"/>
      <c r="G99" s="721" cm="1">
        <f t="array" ref="G99">SUM(G95:H98)</f>
        <v>4</v>
      </c>
      <c r="H99" s="722"/>
      <c r="I99" s="773" cm="1">
        <f t="array" ref="I99">SUM(I95:K98)</f>
        <v>0</v>
      </c>
      <c r="J99" s="772"/>
      <c r="K99" s="772"/>
      <c r="L99" s="772" cm="1">
        <f t="array" ref="L99">SUM(L95:N98)</f>
        <v>0</v>
      </c>
      <c r="M99" s="772"/>
      <c r="N99" s="772"/>
      <c r="O99" s="721" cm="1">
        <f t="array" ref="O99">SUM(O95:P98)</f>
        <v>1333.8720000000001</v>
      </c>
      <c r="P99" s="722"/>
      <c r="Q99" s="225"/>
      <c r="R99" s="720"/>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88"/>
      <c r="BY99" s="88"/>
      <c r="BZ99" s="88"/>
      <c r="CA99" s="88"/>
      <c r="CB99" s="88"/>
      <c r="CC99" s="88"/>
      <c r="CD99" s="88"/>
      <c r="CE99" s="88"/>
      <c r="CF99" s="88"/>
      <c r="CG99" s="88"/>
      <c r="CH99" s="88"/>
      <c r="CI99" s="88"/>
      <c r="CJ99" s="88"/>
      <c r="CK99" s="88"/>
      <c r="CL99" s="88"/>
      <c r="CM99" s="88"/>
      <c r="CN99" s="88"/>
      <c r="CO99" s="88"/>
      <c r="CP99" s="88"/>
      <c r="CQ99" s="88"/>
      <c r="CR99" s="88"/>
      <c r="CS99" s="88"/>
      <c r="CT99" s="88"/>
      <c r="CU99" s="88"/>
      <c r="CV99" s="88"/>
      <c r="CW99" s="88"/>
      <c r="CX99" s="88"/>
      <c r="CY99" s="88"/>
      <c r="CZ99" s="88"/>
      <c r="DA99" s="88"/>
      <c r="DB99" s="88"/>
      <c r="DC99" s="88"/>
      <c r="DD99" s="88"/>
      <c r="DE99" s="88"/>
      <c r="DF99" s="88"/>
      <c r="DG99" s="88"/>
      <c r="DH99" s="88"/>
      <c r="DI99" s="88"/>
      <c r="DJ99" s="88"/>
      <c r="DK99" s="88"/>
      <c r="DL99" s="88"/>
      <c r="DM99" s="88"/>
      <c r="DN99" s="88"/>
      <c r="DO99" s="88"/>
      <c r="DP99" s="88"/>
      <c r="DQ99" s="88"/>
      <c r="DR99" s="88"/>
      <c r="DS99" s="88"/>
      <c r="DT99" s="88"/>
      <c r="DU99" s="88"/>
      <c r="DV99" s="88"/>
      <c r="DW99" s="88"/>
      <c r="DX99" s="88"/>
    </row>
    <row r="100" spans="1:128" ht="19.2" customHeight="1">
      <c r="A100" s="202"/>
      <c r="B100" s="203"/>
      <c r="C100" s="203"/>
      <c r="D100" s="203"/>
      <c r="E100" s="750" t="str" cm="1">
        <f t="array" ref="E100">IFERROR(IF(OR(E95&gt;D95,E96&gt;D96,E97&gt;D97,E98&gt;D98),"Error - trees retained and lost is greater than number of pre-development trees ▲",""),"Error  ▲")</f>
        <v/>
      </c>
      <c r="F100" s="750"/>
      <c r="G100" s="750"/>
      <c r="H100" s="203"/>
      <c r="I100" s="203"/>
      <c r="J100" s="203"/>
      <c r="K100" s="203"/>
      <c r="L100" s="203"/>
      <c r="M100" s="203"/>
      <c r="N100" s="203"/>
      <c r="O100" s="203"/>
      <c r="P100" s="203"/>
      <c r="Q100" s="88"/>
      <c r="R100" s="720"/>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88"/>
      <c r="BY100" s="88"/>
      <c r="BZ100" s="88"/>
      <c r="CA100" s="88"/>
      <c r="CB100" s="88"/>
      <c r="CC100" s="88"/>
      <c r="CD100" s="88"/>
      <c r="CE100" s="88"/>
      <c r="CF100" s="88"/>
      <c r="CG100" s="88"/>
      <c r="CH100" s="88"/>
      <c r="CI100" s="88"/>
      <c r="CJ100" s="88"/>
      <c r="CK100" s="88"/>
      <c r="CL100" s="88"/>
      <c r="CM100" s="88"/>
      <c r="CN100" s="88"/>
      <c r="CO100" s="88"/>
      <c r="CP100" s="88"/>
      <c r="CQ100" s="88"/>
      <c r="CR100" s="88"/>
      <c r="CS100" s="88"/>
      <c r="CT100" s="88"/>
      <c r="CU100" s="88"/>
      <c r="CV100" s="88"/>
      <c r="CW100" s="88"/>
      <c r="CX100" s="88"/>
      <c r="CY100" s="88"/>
      <c r="CZ100" s="88"/>
      <c r="DA100" s="88"/>
      <c r="DB100" s="88"/>
      <c r="DC100" s="88"/>
      <c r="DD100" s="88"/>
      <c r="DE100" s="88"/>
      <c r="DF100" s="88"/>
      <c r="DG100" s="88"/>
      <c r="DH100" s="88"/>
      <c r="DI100" s="88"/>
      <c r="DJ100" s="88"/>
      <c r="DK100" s="88"/>
      <c r="DL100" s="88"/>
      <c r="DM100" s="88"/>
      <c r="DN100" s="88"/>
      <c r="DO100" s="88"/>
      <c r="DP100" s="88"/>
      <c r="DQ100" s="88"/>
      <c r="DR100" s="88"/>
      <c r="DS100" s="88"/>
      <c r="DT100" s="88"/>
      <c r="DU100" s="88"/>
      <c r="DV100" s="88"/>
      <c r="DW100" s="88"/>
      <c r="DX100" s="88"/>
    </row>
    <row r="101" spans="1:128" ht="13.5" customHeight="1">
      <c r="A101" s="202"/>
      <c r="B101" s="88"/>
      <c r="C101" s="88"/>
      <c r="D101" s="88"/>
      <c r="E101" s="88"/>
      <c r="F101" s="88"/>
      <c r="G101" s="88"/>
      <c r="H101" s="88"/>
      <c r="I101" s="88"/>
      <c r="J101" s="88"/>
      <c r="K101" s="88"/>
      <c r="L101" s="88"/>
      <c r="M101" s="88"/>
      <c r="N101" s="88"/>
      <c r="O101" s="88"/>
      <c r="P101" s="88"/>
      <c r="Q101" s="88"/>
      <c r="R101" s="720"/>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88"/>
      <c r="BY101" s="88"/>
      <c r="BZ101" s="88"/>
      <c r="CA101" s="88"/>
      <c r="CB101" s="88"/>
      <c r="CC101" s="88"/>
      <c r="CD101" s="88"/>
      <c r="CE101" s="88"/>
      <c r="CF101" s="88"/>
      <c r="CG101" s="88"/>
      <c r="CH101" s="88"/>
      <c r="CI101" s="88"/>
      <c r="CJ101" s="88"/>
      <c r="CK101" s="88"/>
      <c r="CL101" s="88"/>
      <c r="CM101" s="88"/>
      <c r="CN101" s="88"/>
      <c r="CO101" s="88"/>
      <c r="CP101" s="88"/>
      <c r="CQ101" s="88"/>
      <c r="CR101" s="88"/>
      <c r="CS101" s="88"/>
      <c r="CT101" s="88"/>
      <c r="CU101" s="88"/>
      <c r="CV101" s="88"/>
      <c r="CW101" s="88"/>
      <c r="CX101" s="88"/>
      <c r="CY101" s="88"/>
      <c r="CZ101" s="88"/>
      <c r="DA101" s="88"/>
      <c r="DB101" s="88"/>
      <c r="DC101" s="88"/>
      <c r="DD101" s="88"/>
      <c r="DE101" s="88"/>
      <c r="DF101" s="88"/>
      <c r="DG101" s="88"/>
      <c r="DH101" s="88"/>
      <c r="DI101" s="88"/>
      <c r="DJ101" s="88"/>
      <c r="DK101" s="88"/>
      <c r="DL101" s="88"/>
      <c r="DM101" s="88"/>
      <c r="DN101" s="88"/>
      <c r="DO101" s="88"/>
      <c r="DP101" s="88"/>
      <c r="DQ101" s="88"/>
      <c r="DR101" s="88"/>
      <c r="DS101" s="88"/>
      <c r="DT101" s="88"/>
      <c r="DU101" s="88"/>
      <c r="DV101" s="88"/>
      <c r="DW101" s="88"/>
      <c r="DX101" s="88"/>
    </row>
    <row r="102" spans="1:128" ht="13.5" customHeight="1">
      <c r="A102" s="803" t="s">
        <v>233</v>
      </c>
      <c r="B102" s="720"/>
      <c r="C102" s="720"/>
      <c r="D102" s="720"/>
      <c r="E102" s="720"/>
      <c r="F102" s="720"/>
      <c r="G102" s="720"/>
      <c r="H102" s="720"/>
      <c r="I102" s="720"/>
      <c r="J102" s="720"/>
      <c r="K102" s="720"/>
      <c r="L102" s="720"/>
      <c r="M102" s="720"/>
      <c r="N102" s="720"/>
      <c r="O102" s="720"/>
      <c r="P102" s="720"/>
      <c r="Q102" s="720"/>
      <c r="R102" s="720"/>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88"/>
      <c r="BY102" s="88"/>
      <c r="BZ102" s="88"/>
      <c r="CA102" s="88"/>
      <c r="CB102" s="88"/>
      <c r="CC102" s="88"/>
      <c r="CD102" s="88"/>
      <c r="CE102" s="88"/>
      <c r="CF102" s="88"/>
      <c r="CG102" s="88"/>
      <c r="CH102" s="88"/>
      <c r="CI102" s="88"/>
      <c r="CJ102" s="88"/>
      <c r="CK102" s="88"/>
      <c r="CL102" s="88"/>
      <c r="CM102" s="88"/>
      <c r="CN102" s="88"/>
      <c r="CO102" s="88"/>
      <c r="CP102" s="88"/>
      <c r="CQ102" s="88"/>
      <c r="CR102" s="88"/>
      <c r="CS102" s="88"/>
      <c r="CT102" s="88"/>
      <c r="CU102" s="88"/>
      <c r="CV102" s="88"/>
      <c r="CW102" s="88"/>
      <c r="CX102" s="88"/>
      <c r="CY102" s="88"/>
      <c r="CZ102" s="88"/>
      <c r="DA102" s="88"/>
      <c r="DB102" s="88"/>
      <c r="DC102" s="88"/>
      <c r="DD102" s="88"/>
      <c r="DE102" s="88"/>
      <c r="DF102" s="88"/>
      <c r="DG102" s="88"/>
      <c r="DH102" s="88"/>
      <c r="DI102" s="88"/>
      <c r="DJ102" s="88"/>
      <c r="DK102" s="88"/>
      <c r="DL102" s="88"/>
      <c r="DM102" s="88"/>
      <c r="DN102" s="88"/>
      <c r="DO102" s="88"/>
      <c r="DP102" s="88"/>
      <c r="DQ102" s="88"/>
      <c r="DR102" s="88"/>
      <c r="DS102" s="88"/>
      <c r="DT102" s="88"/>
      <c r="DU102" s="88"/>
      <c r="DV102" s="88"/>
      <c r="DW102" s="88"/>
      <c r="DX102" s="88"/>
    </row>
    <row r="103" spans="1:128" ht="13.5" customHeight="1">
      <c r="A103" s="804"/>
      <c r="B103" s="720"/>
      <c r="C103" s="720"/>
      <c r="D103" s="720"/>
      <c r="E103" s="720"/>
      <c r="F103" s="720"/>
      <c r="G103" s="720"/>
      <c r="H103" s="720"/>
      <c r="I103" s="720"/>
      <c r="J103" s="720"/>
      <c r="K103" s="720"/>
      <c r="L103" s="720"/>
      <c r="M103" s="720"/>
      <c r="N103" s="720"/>
      <c r="O103" s="720"/>
      <c r="P103" s="720"/>
      <c r="Q103" s="720"/>
      <c r="R103" s="720"/>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88"/>
      <c r="BY103" s="88"/>
      <c r="BZ103" s="88"/>
      <c r="CA103" s="88"/>
      <c r="CB103" s="88"/>
      <c r="CC103" s="88"/>
      <c r="CD103" s="88"/>
      <c r="CE103" s="88"/>
      <c r="CF103" s="88"/>
      <c r="CG103" s="88"/>
      <c r="CH103" s="88"/>
      <c r="CI103" s="88"/>
      <c r="CJ103" s="88"/>
      <c r="CK103" s="88"/>
      <c r="CL103" s="88"/>
      <c r="CM103" s="88"/>
      <c r="CN103" s="88"/>
      <c r="CO103" s="88"/>
      <c r="CP103" s="88"/>
      <c r="CQ103" s="88"/>
      <c r="CR103" s="88"/>
      <c r="CS103" s="88"/>
      <c r="CT103" s="88"/>
      <c r="CU103" s="88"/>
      <c r="CV103" s="88"/>
      <c r="CW103" s="88"/>
      <c r="CX103" s="88"/>
      <c r="CY103" s="88"/>
      <c r="CZ103" s="88"/>
      <c r="DA103" s="88"/>
      <c r="DB103" s="88"/>
      <c r="DC103" s="88"/>
      <c r="DD103" s="88"/>
      <c r="DE103" s="88"/>
      <c r="DF103" s="88"/>
      <c r="DG103" s="88"/>
      <c r="DH103" s="88"/>
      <c r="DI103" s="88"/>
      <c r="DJ103" s="88"/>
      <c r="DK103" s="88"/>
      <c r="DL103" s="88"/>
      <c r="DM103" s="88"/>
      <c r="DN103" s="88"/>
      <c r="DO103" s="88"/>
      <c r="DP103" s="88"/>
      <c r="DQ103" s="88"/>
      <c r="DR103" s="88"/>
      <c r="DS103" s="88"/>
      <c r="DT103" s="88"/>
      <c r="DU103" s="88"/>
      <c r="DV103" s="88"/>
      <c r="DW103" s="88"/>
      <c r="DX103" s="88"/>
    </row>
    <row r="104" spans="1:128" ht="13.5" customHeight="1">
      <c r="A104" s="804"/>
      <c r="B104" s="720"/>
      <c r="C104" s="720"/>
      <c r="D104" s="720"/>
      <c r="E104" s="720"/>
      <c r="F104" s="720"/>
      <c r="G104" s="720"/>
      <c r="H104" s="720"/>
      <c r="I104" s="720"/>
      <c r="J104" s="720"/>
      <c r="K104" s="720"/>
      <c r="L104" s="720"/>
      <c r="M104" s="720"/>
      <c r="N104" s="720"/>
      <c r="O104" s="720"/>
      <c r="P104" s="720"/>
      <c r="Q104" s="720"/>
      <c r="R104" s="720"/>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88"/>
      <c r="BY104" s="88"/>
      <c r="BZ104" s="88"/>
      <c r="CA104" s="88"/>
      <c r="CB104" s="88"/>
      <c r="CC104" s="88"/>
      <c r="CD104" s="88"/>
      <c r="CE104" s="88"/>
      <c r="CF104" s="88"/>
      <c r="CG104" s="88"/>
      <c r="CH104" s="88"/>
      <c r="CI104" s="88"/>
      <c r="CJ104" s="88"/>
      <c r="CK104" s="88"/>
      <c r="CL104" s="88"/>
      <c r="CM104" s="88"/>
      <c r="CN104" s="88"/>
      <c r="CO104" s="88"/>
      <c r="CP104" s="88"/>
      <c r="CQ104" s="88"/>
      <c r="CR104" s="88"/>
      <c r="CS104" s="88"/>
      <c r="CT104" s="88"/>
      <c r="CU104" s="88"/>
      <c r="CV104" s="88"/>
      <c r="CW104" s="88"/>
      <c r="CX104" s="88"/>
      <c r="CY104" s="88"/>
      <c r="CZ104" s="88"/>
      <c r="DA104" s="88"/>
      <c r="DB104" s="88"/>
      <c r="DC104" s="88"/>
      <c r="DD104" s="88"/>
      <c r="DE104" s="88"/>
      <c r="DF104" s="88"/>
      <c r="DG104" s="88"/>
      <c r="DH104" s="88"/>
      <c r="DI104" s="88"/>
      <c r="DJ104" s="88"/>
      <c r="DK104" s="88"/>
      <c r="DL104" s="88"/>
      <c r="DM104" s="88"/>
      <c r="DN104" s="88"/>
      <c r="DO104" s="88"/>
      <c r="DP104" s="88"/>
      <c r="DQ104" s="88"/>
      <c r="DR104" s="88"/>
      <c r="DS104" s="88"/>
      <c r="DT104" s="88"/>
      <c r="DU104" s="88"/>
      <c r="DV104" s="88"/>
      <c r="DW104" s="88"/>
      <c r="DX104" s="88"/>
    </row>
    <row r="105" spans="1:128" ht="13.5" customHeight="1">
      <c r="A105" s="202"/>
      <c r="B105" s="88"/>
      <c r="C105" s="88"/>
      <c r="D105" s="88"/>
      <c r="E105" s="88"/>
      <c r="F105" s="88"/>
      <c r="G105" s="88"/>
      <c r="H105" s="88"/>
      <c r="I105" s="88"/>
      <c r="J105" s="88"/>
      <c r="K105" s="88"/>
      <c r="L105" s="88"/>
      <c r="M105" s="88"/>
      <c r="N105" s="88"/>
      <c r="O105" s="88"/>
      <c r="P105" s="88"/>
      <c r="Q105" s="88"/>
      <c r="R105" s="720"/>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88"/>
      <c r="BY105" s="88"/>
      <c r="BZ105" s="88"/>
      <c r="CA105" s="88"/>
      <c r="CB105" s="88"/>
      <c r="CC105" s="88"/>
      <c r="CD105" s="88"/>
      <c r="CE105" s="88"/>
      <c r="CF105" s="88"/>
      <c r="CG105" s="88"/>
      <c r="CH105" s="88"/>
      <c r="CI105" s="88"/>
      <c r="CJ105" s="88"/>
      <c r="CK105" s="88"/>
      <c r="CL105" s="88"/>
      <c r="CM105" s="88"/>
      <c r="CN105" s="88"/>
      <c r="CO105" s="88"/>
      <c r="CP105" s="88"/>
      <c r="CQ105" s="88"/>
      <c r="CR105" s="88"/>
      <c r="CS105" s="88"/>
      <c r="CT105" s="88"/>
      <c r="CU105" s="88"/>
      <c r="CV105" s="88"/>
      <c r="CW105" s="88"/>
      <c r="CX105" s="88"/>
      <c r="CY105" s="88"/>
      <c r="CZ105" s="88"/>
      <c r="DA105" s="88"/>
      <c r="DB105" s="88"/>
      <c r="DC105" s="88"/>
      <c r="DD105" s="88"/>
      <c r="DE105" s="88"/>
      <c r="DF105" s="88"/>
      <c r="DG105" s="88"/>
      <c r="DH105" s="88"/>
      <c r="DI105" s="88"/>
      <c r="DJ105" s="88"/>
      <c r="DK105" s="88"/>
      <c r="DL105" s="88"/>
      <c r="DM105" s="88"/>
      <c r="DN105" s="88"/>
      <c r="DO105" s="88"/>
      <c r="DP105" s="88"/>
      <c r="DQ105" s="88"/>
      <c r="DR105" s="88"/>
      <c r="DS105" s="88"/>
      <c r="DT105" s="88"/>
      <c r="DU105" s="88"/>
      <c r="DV105" s="88"/>
      <c r="DW105" s="88"/>
      <c r="DX105" s="88"/>
    </row>
    <row r="106" spans="1:128" ht="21" customHeight="1">
      <c r="A106" s="202"/>
      <c r="B106" s="219" t="s">
        <v>234</v>
      </c>
      <c r="C106" s="88"/>
      <c r="D106" s="260"/>
      <c r="E106" s="260"/>
      <c r="F106" s="260"/>
      <c r="G106" s="260"/>
      <c r="H106" s="88"/>
      <c r="I106" s="88"/>
      <c r="J106" s="88"/>
      <c r="K106" s="88"/>
      <c r="L106" s="88"/>
      <c r="M106" s="88"/>
      <c r="N106" s="88"/>
      <c r="O106" s="88"/>
      <c r="P106" s="88"/>
      <c r="Q106" s="88"/>
      <c r="R106" s="720"/>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88"/>
      <c r="BY106" s="88"/>
      <c r="BZ106" s="88"/>
      <c r="CA106" s="88"/>
      <c r="CB106" s="88"/>
      <c r="CC106" s="88"/>
      <c r="CD106" s="88"/>
      <c r="CE106" s="88"/>
      <c r="CF106" s="88"/>
      <c r="CG106" s="88"/>
      <c r="CH106" s="88"/>
      <c r="CI106" s="88"/>
      <c r="CJ106" s="88"/>
      <c r="CK106" s="88"/>
      <c r="CL106" s="88"/>
      <c r="CM106" s="88"/>
      <c r="CN106" s="88"/>
      <c r="CO106" s="88"/>
      <c r="CP106" s="88"/>
      <c r="CQ106" s="88"/>
      <c r="CR106" s="88"/>
      <c r="CS106" s="88"/>
      <c r="CT106" s="88"/>
      <c r="CU106" s="88"/>
      <c r="CV106" s="88"/>
      <c r="CW106" s="88"/>
      <c r="CX106" s="88"/>
      <c r="CY106" s="88"/>
      <c r="CZ106" s="88"/>
      <c r="DA106" s="88"/>
      <c r="DB106" s="88"/>
      <c r="DC106" s="88"/>
      <c r="DD106" s="88"/>
      <c r="DE106" s="88"/>
      <c r="DF106" s="88"/>
      <c r="DG106" s="88"/>
      <c r="DH106" s="88"/>
      <c r="DI106" s="88"/>
      <c r="DJ106" s="88"/>
      <c r="DK106" s="88"/>
      <c r="DL106" s="88"/>
      <c r="DM106" s="88"/>
      <c r="DN106" s="88"/>
      <c r="DO106" s="88"/>
      <c r="DP106" s="88"/>
      <c r="DQ106" s="88"/>
      <c r="DR106" s="88"/>
      <c r="DS106" s="88"/>
      <c r="DT106" s="88"/>
      <c r="DU106" s="88"/>
      <c r="DV106" s="88"/>
      <c r="DW106" s="88"/>
      <c r="DX106" s="88"/>
    </row>
    <row r="107" spans="1:128" ht="15" customHeight="1">
      <c r="A107" s="202"/>
      <c r="B107" s="223"/>
      <c r="C107" s="223"/>
      <c r="D107" s="223"/>
      <c r="E107" s="223"/>
      <c r="F107" s="223"/>
      <c r="G107" s="223"/>
      <c r="H107" s="223"/>
      <c r="I107" s="223"/>
      <c r="J107" s="88"/>
      <c r="K107" s="88"/>
      <c r="L107" s="88"/>
      <c r="M107" s="88"/>
      <c r="N107" s="88"/>
      <c r="O107" s="88"/>
      <c r="P107" s="88"/>
      <c r="Q107" s="88"/>
      <c r="R107" s="720"/>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c r="DH107" s="88"/>
      <c r="DI107" s="88"/>
      <c r="DJ107" s="88"/>
      <c r="DK107" s="88"/>
      <c r="DL107" s="88"/>
      <c r="DM107" s="88"/>
      <c r="DN107" s="88"/>
      <c r="DO107" s="88"/>
      <c r="DP107" s="88"/>
      <c r="DQ107" s="88"/>
      <c r="DR107" s="88"/>
      <c r="DS107" s="88"/>
      <c r="DT107" s="88"/>
      <c r="DU107" s="88"/>
      <c r="DV107" s="88"/>
      <c r="DW107" s="88"/>
      <c r="DX107" s="88"/>
    </row>
    <row r="108" spans="1:128" ht="36.6" customHeight="1">
      <c r="A108" s="224"/>
      <c r="B108" s="811" t="s">
        <v>235</v>
      </c>
      <c r="C108" s="812"/>
      <c r="D108" s="813"/>
      <c r="E108" s="800" t="str" cm="1">
        <f t="array" ref="E108">IF(SUM(J114:J135)&gt;0,"Error - Trading Rules Not Satisfied - Insufficient Units Created Within Habitat Groups ▲","Trading Rules Satisfied ✓")</f>
        <v>Error - Trading Rules Not Satisfied - Insufficient Units Created Within Habitat Groups ▲</v>
      </c>
      <c r="F108" s="801"/>
      <c r="G108" s="801"/>
      <c r="H108" s="801"/>
      <c r="I108" s="802"/>
      <c r="J108" s="216" cm="1">
        <f t="array" ref="J108">IFERROR(FIND("Error",E108),0)</f>
        <v>1</v>
      </c>
      <c r="K108" s="88"/>
      <c r="L108" s="88"/>
      <c r="M108" s="88"/>
      <c r="N108" s="88"/>
      <c r="O108" s="88"/>
      <c r="P108" s="88"/>
      <c r="Q108" s="88"/>
      <c r="R108" s="720"/>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88"/>
      <c r="BY108" s="88"/>
      <c r="BZ108" s="88"/>
      <c r="CA108" s="88"/>
      <c r="CB108" s="88"/>
      <c r="CC108" s="88"/>
      <c r="CD108" s="88"/>
      <c r="CE108" s="88"/>
      <c r="CF108" s="88"/>
      <c r="CG108" s="88"/>
      <c r="CH108" s="88"/>
      <c r="CI108" s="88"/>
      <c r="CJ108" s="88"/>
      <c r="CK108" s="88"/>
      <c r="CL108" s="88"/>
      <c r="CM108" s="88"/>
      <c r="CN108" s="88"/>
      <c r="CO108" s="88"/>
      <c r="CP108" s="88"/>
      <c r="CQ108" s="88"/>
      <c r="CR108" s="88"/>
      <c r="CS108" s="88"/>
      <c r="CT108" s="88"/>
      <c r="CU108" s="88"/>
      <c r="CV108" s="88"/>
      <c r="CW108" s="88"/>
      <c r="CX108" s="88"/>
      <c r="CY108" s="88"/>
      <c r="CZ108" s="88"/>
      <c r="DA108" s="88"/>
      <c r="DB108" s="88"/>
      <c r="DC108" s="88"/>
      <c r="DD108" s="88"/>
      <c r="DE108" s="88"/>
      <c r="DF108" s="88"/>
      <c r="DG108" s="88"/>
      <c r="DH108" s="88"/>
      <c r="DI108" s="88"/>
      <c r="DJ108" s="88"/>
      <c r="DK108" s="88"/>
      <c r="DL108" s="88"/>
      <c r="DM108" s="88"/>
      <c r="DN108" s="88"/>
      <c r="DO108" s="88"/>
      <c r="DP108" s="88"/>
      <c r="DQ108" s="88"/>
      <c r="DR108" s="88"/>
      <c r="DS108" s="88"/>
      <c r="DT108" s="88"/>
      <c r="DU108" s="88"/>
      <c r="DV108" s="88"/>
      <c r="DW108" s="88"/>
      <c r="DX108" s="88"/>
    </row>
    <row r="109" spans="1:128" ht="36" customHeight="1">
      <c r="A109" s="224"/>
      <c r="B109" s="805" t="s">
        <v>236</v>
      </c>
      <c r="C109" s="806"/>
      <c r="D109" s="807"/>
      <c r="E109" s="797" t="str" cm="1">
        <f t="array" ref="E109">IF(SUM(J138:J140)&gt;0,"Error - Trading Rules Not Satisfied - Insufficient Biodiversity Units Created ▲","Trading Rules Satisfied ✓")</f>
        <v>Trading Rules Satisfied ✓</v>
      </c>
      <c r="F109" s="798"/>
      <c r="G109" s="798"/>
      <c r="H109" s="798"/>
      <c r="I109" s="799"/>
      <c r="J109" s="216" cm="1">
        <f t="array" ref="J109">IFERROR(FIND("Error",E109),0)</f>
        <v>0</v>
      </c>
      <c r="K109" s="88"/>
      <c r="L109" s="88"/>
      <c r="M109" s="88"/>
      <c r="N109" s="88"/>
      <c r="O109" s="88"/>
      <c r="P109" s="88"/>
      <c r="Q109" s="88"/>
      <c r="R109" s="720"/>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88"/>
      <c r="BY109" s="88"/>
      <c r="BZ109" s="88"/>
      <c r="CA109" s="88"/>
      <c r="CB109" s="88"/>
      <c r="CC109" s="88"/>
      <c r="CD109" s="88"/>
      <c r="CE109" s="88"/>
      <c r="CF109" s="88"/>
      <c r="CG109" s="88"/>
      <c r="CH109" s="88"/>
      <c r="CI109" s="88"/>
      <c r="CJ109" s="88"/>
      <c r="CK109" s="88"/>
      <c r="CL109" s="88"/>
      <c r="CM109" s="88"/>
      <c r="CN109" s="88"/>
      <c r="CO109" s="88"/>
      <c r="CP109" s="88"/>
      <c r="CQ109" s="88"/>
      <c r="CR109" s="88"/>
      <c r="CS109" s="88"/>
      <c r="CT109" s="88"/>
      <c r="CU109" s="88"/>
      <c r="CV109" s="88"/>
      <c r="CW109" s="88"/>
      <c r="CX109" s="88"/>
      <c r="CY109" s="88"/>
      <c r="CZ109" s="88"/>
      <c r="DA109" s="88"/>
      <c r="DB109" s="88"/>
      <c r="DC109" s="88"/>
      <c r="DD109" s="88"/>
      <c r="DE109" s="88"/>
      <c r="DF109" s="88"/>
      <c r="DG109" s="88"/>
      <c r="DH109" s="88"/>
      <c r="DI109" s="88"/>
      <c r="DJ109" s="88"/>
      <c r="DK109" s="88"/>
      <c r="DL109" s="88"/>
      <c r="DM109" s="88"/>
      <c r="DN109" s="88"/>
      <c r="DO109" s="88"/>
      <c r="DP109" s="88"/>
      <c r="DQ109" s="88"/>
      <c r="DR109" s="88"/>
      <c r="DS109" s="88"/>
      <c r="DT109" s="88"/>
      <c r="DU109" s="88"/>
      <c r="DV109" s="88"/>
      <c r="DW109" s="88"/>
      <c r="DX109" s="88"/>
    </row>
    <row r="110" spans="1:128" ht="14.1" customHeight="1">
      <c r="A110" s="202"/>
      <c r="B110" s="203"/>
      <c r="C110" s="203"/>
      <c r="D110" s="203"/>
      <c r="E110" s="203"/>
      <c r="F110" s="203"/>
      <c r="G110" s="203"/>
      <c r="H110" s="203"/>
      <c r="I110" s="203"/>
      <c r="J110" s="88"/>
      <c r="K110" s="88"/>
      <c r="L110" s="88"/>
      <c r="M110" s="88"/>
      <c r="N110" s="88"/>
      <c r="O110" s="88"/>
      <c r="P110" s="88"/>
      <c r="Q110" s="88"/>
      <c r="R110" s="720"/>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88"/>
      <c r="BY110" s="88"/>
      <c r="BZ110" s="88"/>
      <c r="CA110" s="88"/>
      <c r="CB110" s="88"/>
      <c r="CC110" s="88"/>
      <c r="CD110" s="88"/>
      <c r="CE110" s="88"/>
      <c r="CF110" s="88"/>
      <c r="CG110" s="88"/>
      <c r="CH110" s="88"/>
      <c r="CI110" s="88"/>
      <c r="CJ110" s="88"/>
      <c r="CK110" s="88"/>
      <c r="CL110" s="88"/>
      <c r="CM110" s="88"/>
      <c r="CN110" s="88"/>
      <c r="CO110" s="88"/>
      <c r="CP110" s="88"/>
      <c r="CQ110" s="88"/>
      <c r="CR110" s="88"/>
      <c r="CS110" s="88"/>
      <c r="CT110" s="88"/>
      <c r="CU110" s="88"/>
      <c r="CV110" s="88"/>
      <c r="CW110" s="88"/>
      <c r="CX110" s="88"/>
      <c r="CY110" s="88"/>
      <c r="CZ110" s="88"/>
      <c r="DA110" s="88"/>
      <c r="DB110" s="88"/>
      <c r="DC110" s="88"/>
      <c r="DD110" s="88"/>
      <c r="DE110" s="88"/>
      <c r="DF110" s="88"/>
      <c r="DG110" s="88"/>
      <c r="DH110" s="88"/>
      <c r="DI110" s="88"/>
      <c r="DJ110" s="88"/>
      <c r="DK110" s="88"/>
      <c r="DL110" s="88"/>
      <c r="DM110" s="88"/>
      <c r="DN110" s="88"/>
      <c r="DO110" s="88"/>
      <c r="DP110" s="88"/>
      <c r="DQ110" s="88"/>
      <c r="DR110" s="88"/>
      <c r="DS110" s="88"/>
      <c r="DT110" s="88"/>
      <c r="DU110" s="88"/>
      <c r="DV110" s="88"/>
      <c r="DW110" s="88"/>
      <c r="DX110" s="88"/>
    </row>
    <row r="111" spans="1:128" ht="21" customHeight="1">
      <c r="A111" s="202"/>
      <c r="B111" s="219" t="s">
        <v>237</v>
      </c>
      <c r="C111" s="88"/>
      <c r="D111" s="88"/>
      <c r="E111" s="88"/>
      <c r="F111" s="88"/>
      <c r="G111" s="88"/>
      <c r="H111" s="88"/>
      <c r="I111" s="88"/>
      <c r="J111" s="88"/>
      <c r="K111" s="88"/>
      <c r="L111" s="88"/>
      <c r="M111" s="88"/>
      <c r="N111" s="88"/>
      <c r="O111" s="88"/>
      <c r="P111" s="88"/>
      <c r="Q111" s="88"/>
      <c r="R111" s="720"/>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88"/>
      <c r="BY111" s="88"/>
      <c r="BZ111" s="88"/>
      <c r="CA111" s="88"/>
      <c r="CB111" s="88"/>
      <c r="CC111" s="88"/>
      <c r="CD111" s="88"/>
      <c r="CE111" s="88"/>
      <c r="CF111" s="88"/>
      <c r="CG111" s="88"/>
      <c r="CH111" s="88"/>
      <c r="CI111" s="88"/>
      <c r="CJ111" s="88"/>
      <c r="CK111" s="88"/>
      <c r="CL111" s="88"/>
      <c r="CM111" s="88"/>
      <c r="CN111" s="88"/>
      <c r="CO111" s="88"/>
      <c r="CP111" s="88"/>
      <c r="CQ111" s="88"/>
      <c r="CR111" s="88"/>
      <c r="CS111" s="88"/>
      <c r="CT111" s="88"/>
      <c r="CU111" s="88"/>
      <c r="CV111" s="88"/>
      <c r="CW111" s="88"/>
      <c r="CX111" s="88"/>
      <c r="CY111" s="88"/>
      <c r="CZ111" s="88"/>
      <c r="DA111" s="88"/>
      <c r="DB111" s="88"/>
      <c r="DC111" s="88"/>
      <c r="DD111" s="88"/>
      <c r="DE111" s="88"/>
      <c r="DF111" s="88"/>
      <c r="DG111" s="88"/>
      <c r="DH111" s="88"/>
      <c r="DI111" s="88"/>
      <c r="DJ111" s="88"/>
      <c r="DK111" s="88"/>
      <c r="DL111" s="88"/>
      <c r="DM111" s="88"/>
      <c r="DN111" s="88"/>
      <c r="DO111" s="88"/>
      <c r="DP111" s="88"/>
      <c r="DQ111" s="88"/>
      <c r="DR111" s="88"/>
      <c r="DS111" s="88"/>
      <c r="DT111" s="88"/>
      <c r="DU111" s="88"/>
      <c r="DV111" s="88"/>
      <c r="DW111" s="88"/>
      <c r="DX111" s="88"/>
    </row>
    <row r="112" spans="1:128" ht="15" customHeight="1">
      <c r="A112" s="202"/>
      <c r="B112" s="223"/>
      <c r="C112" s="223"/>
      <c r="D112" s="223"/>
      <c r="E112" s="223"/>
      <c r="F112" s="223"/>
      <c r="G112" s="223"/>
      <c r="H112" s="223"/>
      <c r="I112" s="223"/>
      <c r="J112" s="88"/>
      <c r="K112" s="88"/>
      <c r="L112" s="88"/>
      <c r="M112" s="88"/>
      <c r="N112" s="88"/>
      <c r="O112" s="88"/>
      <c r="P112" s="88"/>
      <c r="Q112" s="88"/>
      <c r="R112" s="720"/>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88"/>
      <c r="BY112" s="88"/>
      <c r="BZ112" s="88"/>
      <c r="CA112" s="88"/>
      <c r="CB112" s="88"/>
      <c r="CC112" s="88"/>
      <c r="CD112" s="88"/>
      <c r="CE112" s="88"/>
      <c r="CF112" s="88"/>
      <c r="CG112" s="88"/>
      <c r="CH112" s="88"/>
      <c r="CI112" s="88"/>
      <c r="CJ112" s="88"/>
      <c r="CK112" s="88"/>
      <c r="CL112" s="88"/>
      <c r="CM112" s="88"/>
      <c r="CN112" s="88"/>
      <c r="CO112" s="88"/>
      <c r="CP112" s="88"/>
      <c r="CQ112" s="88"/>
      <c r="CR112" s="88"/>
      <c r="CS112" s="88"/>
      <c r="CT112" s="88"/>
      <c r="CU112" s="88"/>
      <c r="CV112" s="88"/>
      <c r="CW112" s="88"/>
      <c r="CX112" s="88"/>
      <c r="CY112" s="88"/>
      <c r="CZ112" s="88"/>
      <c r="DA112" s="88"/>
      <c r="DB112" s="88"/>
      <c r="DC112" s="88"/>
      <c r="DD112" s="88"/>
      <c r="DE112" s="88"/>
      <c r="DF112" s="88"/>
      <c r="DG112" s="88"/>
      <c r="DH112" s="88"/>
      <c r="DI112" s="88"/>
      <c r="DJ112" s="88"/>
      <c r="DK112" s="88"/>
      <c r="DL112" s="88"/>
      <c r="DM112" s="88"/>
      <c r="DN112" s="88"/>
      <c r="DO112" s="88"/>
      <c r="DP112" s="88"/>
      <c r="DQ112" s="88"/>
      <c r="DR112" s="88"/>
      <c r="DS112" s="88"/>
      <c r="DT112" s="88"/>
      <c r="DU112" s="88"/>
      <c r="DV112" s="88"/>
      <c r="DW112" s="88"/>
      <c r="DX112" s="88"/>
    </row>
    <row r="113" spans="1:128" ht="36.6" customHeight="1">
      <c r="A113" s="224"/>
      <c r="B113" s="873" t="s">
        <v>238</v>
      </c>
      <c r="C113" s="874"/>
      <c r="D113" s="874"/>
      <c r="E113" s="339" t="s">
        <v>239</v>
      </c>
      <c r="F113" s="339" t="s">
        <v>240</v>
      </c>
      <c r="G113" s="339" t="s">
        <v>241</v>
      </c>
      <c r="H113" s="339" t="s">
        <v>242</v>
      </c>
      <c r="I113" s="340" t="s">
        <v>243</v>
      </c>
      <c r="J113" s="341"/>
      <c r="K113" s="88"/>
      <c r="L113" s="88"/>
      <c r="M113" s="88"/>
      <c r="N113" s="88"/>
      <c r="O113" s="88"/>
      <c r="P113" s="88"/>
      <c r="Q113" s="88"/>
      <c r="R113" s="720"/>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88"/>
      <c r="BY113" s="88"/>
      <c r="BZ113" s="88"/>
      <c r="CA113" s="88"/>
      <c r="CB113" s="88"/>
      <c r="CC113" s="88"/>
      <c r="CD113" s="88"/>
      <c r="CE113" s="88"/>
      <c r="CF113" s="88"/>
      <c r="CG113" s="88"/>
      <c r="CH113" s="88"/>
      <c r="CI113" s="88"/>
      <c r="CJ113" s="88"/>
      <c r="CK113" s="88"/>
      <c r="CL113" s="88"/>
      <c r="CM113" s="88"/>
      <c r="CN113" s="88"/>
      <c r="CO113" s="88"/>
      <c r="CP113" s="88"/>
      <c r="CQ113" s="88"/>
      <c r="CR113" s="88"/>
      <c r="CS113" s="88"/>
      <c r="CT113" s="88"/>
      <c r="CU113" s="88"/>
      <c r="CV113" s="88"/>
      <c r="CW113" s="88"/>
      <c r="CX113" s="88"/>
      <c r="CY113" s="88"/>
      <c r="CZ113" s="88"/>
      <c r="DA113" s="88"/>
      <c r="DB113" s="88"/>
      <c r="DC113" s="88"/>
      <c r="DD113" s="88"/>
      <c r="DE113" s="88"/>
      <c r="DF113" s="88"/>
      <c r="DG113" s="88"/>
      <c r="DH113" s="88"/>
      <c r="DI113" s="88"/>
      <c r="DJ113" s="88"/>
      <c r="DK113" s="88"/>
      <c r="DL113" s="88"/>
      <c r="DM113" s="88"/>
      <c r="DN113" s="88"/>
      <c r="DO113" s="88"/>
      <c r="DP113" s="88"/>
      <c r="DQ113" s="88"/>
      <c r="DR113" s="88"/>
      <c r="DS113" s="88"/>
      <c r="DT113" s="88"/>
      <c r="DU113" s="88"/>
      <c r="DV113" s="88"/>
      <c r="DW113" s="88"/>
      <c r="DX113" s="88"/>
    </row>
    <row r="114" spans="1:128" ht="15.6" customHeight="1">
      <c r="A114" s="224"/>
      <c r="B114" s="875" t="s">
        <v>244</v>
      </c>
      <c r="C114" s="876"/>
      <c r="D114" s="877"/>
      <c r="E114" s="342" t="s">
        <v>245</v>
      </c>
      <c r="F114" s="343" cm="1">
        <f t="array" ref="F114">SUMIFS($L$11:$L$30,$C$11:$C$30,$B114,$T$11:$T$30,$E114)</f>
        <v>0</v>
      </c>
      <c r="G114" s="343" cm="1">
        <f t="array" ref="G114">SUMIFS($L$40:$L$59,$C$40:$C$59,$B114,$T$40:$T$59,$E114)+SUMIFS($L$68:$L$87,AY68:AY87,B114,$AG$68:$AG$87,E114)+SUMIFS($AE$11:$AE$31,$C$11:$C$31,B114,$T$11:$T$31,E114)</f>
        <v>0</v>
      </c>
      <c r="H114" s="343" cm="1">
        <f t="array" ref="H114">G114-F114</f>
        <v>0</v>
      </c>
      <c r="I114" s="344" t="s">
        <v>246</v>
      </c>
      <c r="J114" s="345"/>
      <c r="K114" s="88"/>
      <c r="L114" s="88"/>
      <c r="M114" s="88"/>
      <c r="N114" s="88"/>
      <c r="O114" s="88"/>
      <c r="P114" s="88"/>
      <c r="Q114" s="88"/>
      <c r="R114" s="720"/>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88"/>
      <c r="BY114" s="88"/>
      <c r="BZ114" s="88"/>
      <c r="CA114" s="88"/>
      <c r="CB114" s="88"/>
      <c r="CC114" s="88"/>
      <c r="CD114" s="88"/>
      <c r="CE114" s="88"/>
      <c r="CF114" s="88"/>
      <c r="CG114" s="88"/>
      <c r="CH114" s="88"/>
      <c r="CI114" s="88"/>
      <c r="CJ114" s="88"/>
      <c r="CK114" s="88"/>
      <c r="CL114" s="88"/>
      <c r="CM114" s="88"/>
      <c r="CN114" s="88"/>
      <c r="CO114" s="88"/>
      <c r="CP114" s="88"/>
      <c r="CQ114" s="88"/>
      <c r="CR114" s="88"/>
      <c r="CS114" s="88"/>
      <c r="CT114" s="88"/>
      <c r="CU114" s="88"/>
      <c r="CV114" s="88"/>
      <c r="CW114" s="88"/>
      <c r="CX114" s="88"/>
      <c r="CY114" s="88"/>
      <c r="CZ114" s="88"/>
      <c r="DA114" s="88"/>
      <c r="DB114" s="88"/>
      <c r="DC114" s="88"/>
      <c r="DD114" s="88"/>
      <c r="DE114" s="88"/>
      <c r="DF114" s="88"/>
      <c r="DG114" s="88"/>
      <c r="DH114" s="88"/>
      <c r="DI114" s="88"/>
      <c r="DJ114" s="88"/>
      <c r="DK114" s="88"/>
      <c r="DL114" s="88"/>
      <c r="DM114" s="88"/>
      <c r="DN114" s="88"/>
      <c r="DO114" s="88"/>
      <c r="DP114" s="88"/>
      <c r="DQ114" s="88"/>
      <c r="DR114" s="88"/>
      <c r="DS114" s="88"/>
      <c r="DT114" s="88"/>
      <c r="DU114" s="88"/>
      <c r="DV114" s="88"/>
      <c r="DW114" s="88"/>
      <c r="DX114" s="88"/>
    </row>
    <row r="115" spans="1:128" ht="15.6" customHeight="1">
      <c r="A115" s="224"/>
      <c r="B115" s="878"/>
      <c r="C115" s="879"/>
      <c r="D115" s="880"/>
      <c r="E115" s="346" t="s">
        <v>130</v>
      </c>
      <c r="F115" s="343" cm="1">
        <f t="array" ref="F115">SUMIFS($L$11:$L$30,$C$11:$C$30,$B114,$T$11:$T$30,$E115)</f>
        <v>0</v>
      </c>
      <c r="G115" s="343" cm="1">
        <f t="array" ref="G115">SUMIFS($L$40:$L$59,$C$40:$C$59,$B114,$T$40:$T$59,$E115)+SUMIFS($L$68:$L$87,AY68:AY87,B114,$AG$68:$AG$87,E115)+SUMIFS($AE$11:$AE$31,$C$11:$C$31,B114,$T$11:$T$31,E115)</f>
        <v>0</v>
      </c>
      <c r="H115" s="343" cm="1">
        <f t="array" ref="H115">G115-F115</f>
        <v>0</v>
      </c>
      <c r="I115" s="347" t="str" cm="1">
        <f t="array" ref="I115">IF(F115=0,"N/A",IF(H115&lt;0,"No ▲","Yes ✓"))</f>
        <v>N/A</v>
      </c>
      <c r="J115" s="216" cm="1">
        <f t="array" ref="J115">IF(I115="No ▲",1,0)</f>
        <v>0</v>
      </c>
      <c r="K115" s="88"/>
      <c r="L115" s="88"/>
      <c r="M115" s="88"/>
      <c r="N115" s="88"/>
      <c r="O115" s="88"/>
      <c r="P115" s="88"/>
      <c r="Q115" s="88"/>
      <c r="R115" s="720"/>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88"/>
      <c r="BY115" s="88"/>
      <c r="BZ115" s="88"/>
      <c r="CA115" s="88"/>
      <c r="CB115" s="88"/>
      <c r="CC115" s="88"/>
      <c r="CD115" s="88"/>
      <c r="CE115" s="88"/>
      <c r="CF115" s="88"/>
      <c r="CG115" s="88"/>
      <c r="CH115" s="88"/>
      <c r="CI115" s="88"/>
      <c r="CJ115" s="88"/>
      <c r="CK115" s="88"/>
      <c r="CL115" s="88"/>
      <c r="CM115" s="88"/>
      <c r="CN115" s="88"/>
      <c r="CO115" s="88"/>
      <c r="CP115" s="88"/>
      <c r="CQ115" s="88"/>
      <c r="CR115" s="88"/>
      <c r="CS115" s="88"/>
      <c r="CT115" s="88"/>
      <c r="CU115" s="88"/>
      <c r="CV115" s="88"/>
      <c r="CW115" s="88"/>
      <c r="CX115" s="88"/>
      <c r="CY115" s="88"/>
      <c r="CZ115" s="88"/>
      <c r="DA115" s="88"/>
      <c r="DB115" s="88"/>
      <c r="DC115" s="88"/>
      <c r="DD115" s="88"/>
      <c r="DE115" s="88"/>
      <c r="DF115" s="88"/>
      <c r="DG115" s="88"/>
      <c r="DH115" s="88"/>
      <c r="DI115" s="88"/>
      <c r="DJ115" s="88"/>
      <c r="DK115" s="88"/>
      <c r="DL115" s="88"/>
      <c r="DM115" s="88"/>
      <c r="DN115" s="88"/>
      <c r="DO115" s="88"/>
      <c r="DP115" s="88"/>
      <c r="DQ115" s="88"/>
      <c r="DR115" s="88"/>
      <c r="DS115" s="88"/>
      <c r="DT115" s="88"/>
      <c r="DU115" s="88"/>
      <c r="DV115" s="88"/>
      <c r="DW115" s="88"/>
      <c r="DX115" s="88"/>
    </row>
    <row r="116" spans="1:128" ht="15.6" customHeight="1">
      <c r="A116" s="224"/>
      <c r="B116" s="875" t="s">
        <v>127</v>
      </c>
      <c r="C116" s="876"/>
      <c r="D116" s="877"/>
      <c r="E116" s="342" t="s">
        <v>245</v>
      </c>
      <c r="F116" s="343" cm="1">
        <f t="array" ref="F116">SUMIFS($L$11:$L$30,$C$11:$C$30,$B116,$T$11:$T$30,$E116)</f>
        <v>0</v>
      </c>
      <c r="G116" s="343" cm="1">
        <f t="array" ref="G116">SUMIFS($L$40:$L$59,$C$40:$C$59,$B116,$T$40:$T$59,$E116)+SUMIFS($L$68:$L$87,AY68:AY87,B116,$AG$68:$AG$87,E116)+SUMIFS($AE$11:$AE$31,$C$11:$C$31,B116,$T$11:$T$31,E116)</f>
        <v>0</v>
      </c>
      <c r="H116" s="343" cm="1">
        <f t="array" ref="H116">G116-F116</f>
        <v>0</v>
      </c>
      <c r="I116" s="344" t="s">
        <v>246</v>
      </c>
      <c r="J116" s="345"/>
      <c r="K116" s="88"/>
      <c r="L116" s="88"/>
      <c r="M116" s="88"/>
      <c r="N116" s="88"/>
      <c r="O116" s="88"/>
      <c r="P116" s="88"/>
      <c r="Q116" s="88"/>
      <c r="R116" s="720"/>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88"/>
      <c r="BY116" s="88"/>
      <c r="BZ116" s="88"/>
      <c r="CA116" s="88"/>
      <c r="CB116" s="88"/>
      <c r="CC116" s="88"/>
      <c r="CD116" s="88"/>
      <c r="CE116" s="88"/>
      <c r="CF116" s="88"/>
      <c r="CG116" s="88"/>
      <c r="CH116" s="88"/>
      <c r="CI116" s="88"/>
      <c r="CJ116" s="88"/>
      <c r="CK116" s="88"/>
      <c r="CL116" s="88"/>
      <c r="CM116" s="88"/>
      <c r="CN116" s="88"/>
      <c r="CO116" s="88"/>
      <c r="CP116" s="88"/>
      <c r="CQ116" s="88"/>
      <c r="CR116" s="88"/>
      <c r="CS116" s="88"/>
      <c r="CT116" s="88"/>
      <c r="CU116" s="88"/>
      <c r="CV116" s="88"/>
      <c r="CW116" s="88"/>
      <c r="CX116" s="88"/>
      <c r="CY116" s="88"/>
      <c r="CZ116" s="88"/>
      <c r="DA116" s="88"/>
      <c r="DB116" s="88"/>
      <c r="DC116" s="88"/>
      <c r="DD116" s="88"/>
      <c r="DE116" s="88"/>
      <c r="DF116" s="88"/>
      <c r="DG116" s="88"/>
      <c r="DH116" s="88"/>
      <c r="DI116" s="88"/>
      <c r="DJ116" s="88"/>
      <c r="DK116" s="88"/>
      <c r="DL116" s="88"/>
      <c r="DM116" s="88"/>
      <c r="DN116" s="88"/>
      <c r="DO116" s="88"/>
      <c r="DP116" s="88"/>
      <c r="DQ116" s="88"/>
      <c r="DR116" s="88"/>
      <c r="DS116" s="88"/>
      <c r="DT116" s="88"/>
      <c r="DU116" s="88"/>
      <c r="DV116" s="88"/>
      <c r="DW116" s="88"/>
      <c r="DX116" s="88"/>
    </row>
    <row r="117" spans="1:128" ht="15.6" customHeight="1">
      <c r="A117" s="224"/>
      <c r="B117" s="878"/>
      <c r="C117" s="879"/>
      <c r="D117" s="880"/>
      <c r="E117" s="346" t="s">
        <v>130</v>
      </c>
      <c r="F117" s="343" cm="1">
        <f t="array" ref="F117">SUMIFS($L$11:$L$30,$C$11:$C$30,$B116,$T$11:$T$30,$E117)</f>
        <v>0.71919999999999995</v>
      </c>
      <c r="G117" s="343" cm="1">
        <f t="array" ref="G117">SUMIFS($L$40:$L$59,$C$40:$C$59,$B116,$T$40:$T$59,$E117)+SUMIFS($L$68:$L$87,AY68:AY87,B116,$AG$68:$AG$87,E117)+SUMIFS($AE$11:$AE$31,$C$11:$C$31,B116,$T$11:$T$31,E117)</f>
        <v>0.63919999999999999</v>
      </c>
      <c r="H117" s="343" cm="1">
        <f t="array" ref="H117">G117-F117</f>
        <v>-7.999999999999996E-2</v>
      </c>
      <c r="I117" s="347" t="str" cm="1">
        <f t="array" ref="I117">IF(F117=0,"N/A",IF(H117&lt;0,"No ▲","Yes ✓"))</f>
        <v>No ▲</v>
      </c>
      <c r="J117" s="216" cm="1">
        <f t="array" ref="J117">IF(I117="No ▲",1,0)</f>
        <v>1</v>
      </c>
      <c r="K117" s="88"/>
      <c r="L117" s="88"/>
      <c r="M117" s="88"/>
      <c r="N117" s="88"/>
      <c r="O117" s="88"/>
      <c r="P117" s="88"/>
      <c r="Q117" s="88"/>
      <c r="R117" s="720"/>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88"/>
      <c r="BY117" s="88"/>
      <c r="BZ117" s="88"/>
      <c r="CA117" s="88"/>
      <c r="CB117" s="88"/>
      <c r="CC117" s="88"/>
      <c r="CD117" s="88"/>
      <c r="CE117" s="88"/>
      <c r="CF117" s="88"/>
      <c r="CG117" s="88"/>
      <c r="CH117" s="88"/>
      <c r="CI117" s="88"/>
      <c r="CJ117" s="88"/>
      <c r="CK117" s="88"/>
      <c r="CL117" s="88"/>
      <c r="CM117" s="88"/>
      <c r="CN117" s="88"/>
      <c r="CO117" s="88"/>
      <c r="CP117" s="88"/>
      <c r="CQ117" s="88"/>
      <c r="CR117" s="88"/>
      <c r="CS117" s="88"/>
      <c r="CT117" s="88"/>
      <c r="CU117" s="88"/>
      <c r="CV117" s="88"/>
      <c r="CW117" s="88"/>
      <c r="CX117" s="88"/>
      <c r="CY117" s="88"/>
      <c r="CZ117" s="88"/>
      <c r="DA117" s="88"/>
      <c r="DB117" s="88"/>
      <c r="DC117" s="88"/>
      <c r="DD117" s="88"/>
      <c r="DE117" s="88"/>
      <c r="DF117" s="88"/>
      <c r="DG117" s="88"/>
      <c r="DH117" s="88"/>
      <c r="DI117" s="88"/>
      <c r="DJ117" s="88"/>
      <c r="DK117" s="88"/>
      <c r="DL117" s="88"/>
      <c r="DM117" s="88"/>
      <c r="DN117" s="88"/>
      <c r="DO117" s="88"/>
      <c r="DP117" s="88"/>
      <c r="DQ117" s="88"/>
      <c r="DR117" s="88"/>
      <c r="DS117" s="88"/>
      <c r="DT117" s="88"/>
      <c r="DU117" s="88"/>
      <c r="DV117" s="88"/>
      <c r="DW117" s="88"/>
      <c r="DX117" s="88"/>
    </row>
    <row r="118" spans="1:128" ht="15.6" customHeight="1">
      <c r="A118" s="224"/>
      <c r="B118" s="875" t="s">
        <v>247</v>
      </c>
      <c r="C118" s="876"/>
      <c r="D118" s="877"/>
      <c r="E118" s="342" t="s">
        <v>245</v>
      </c>
      <c r="F118" s="343" cm="1">
        <f t="array" ref="F118">SUMIFS($L$11:$L$30,$C$11:$C$30,$B118,$T$11:$T$30,$E118)</f>
        <v>0</v>
      </c>
      <c r="G118" s="343" cm="1">
        <f t="array" ref="G118">SUMIFS($L$40:$L$59,$C$40:$C$59,$B118,$T$40:$T$59,$E118)+SUMIFS($L$68:$L$87,$C$68:$C$87,B118,$AG$68:$AG$87,E118)+SUMIFS($AE$11:$AE$31,$C$11:$C$31,B118,$T$11:$T$31,E118)</f>
        <v>0</v>
      </c>
      <c r="H118" s="343" cm="1">
        <f t="array" ref="H118">G118-F118</f>
        <v>0</v>
      </c>
      <c r="I118" s="344" t="s">
        <v>246</v>
      </c>
      <c r="J118" s="345"/>
      <c r="K118" s="88"/>
      <c r="L118" s="88"/>
      <c r="M118" s="88"/>
      <c r="N118" s="88"/>
      <c r="O118" s="88"/>
      <c r="P118" s="88"/>
      <c r="Q118" s="88"/>
      <c r="R118" s="720"/>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88"/>
      <c r="BY118" s="88"/>
      <c r="BZ118" s="88"/>
      <c r="CA118" s="88"/>
      <c r="CB118" s="88"/>
      <c r="CC118" s="88"/>
      <c r="CD118" s="88"/>
      <c r="CE118" s="88"/>
      <c r="CF118" s="88"/>
      <c r="CG118" s="88"/>
      <c r="CH118" s="88"/>
      <c r="CI118" s="88"/>
      <c r="CJ118" s="88"/>
      <c r="CK118" s="88"/>
      <c r="CL118" s="88"/>
      <c r="CM118" s="88"/>
      <c r="CN118" s="88"/>
      <c r="CO118" s="88"/>
      <c r="CP118" s="88"/>
      <c r="CQ118" s="88"/>
      <c r="CR118" s="88"/>
      <c r="CS118" s="88"/>
      <c r="CT118" s="88"/>
      <c r="CU118" s="88"/>
      <c r="CV118" s="88"/>
      <c r="CW118" s="88"/>
      <c r="CX118" s="88"/>
      <c r="CY118" s="88"/>
      <c r="CZ118" s="88"/>
      <c r="DA118" s="88"/>
      <c r="DB118" s="88"/>
      <c r="DC118" s="88"/>
      <c r="DD118" s="88"/>
      <c r="DE118" s="88"/>
      <c r="DF118" s="88"/>
      <c r="DG118" s="88"/>
      <c r="DH118" s="88"/>
      <c r="DI118" s="88"/>
      <c r="DJ118" s="88"/>
      <c r="DK118" s="88"/>
      <c r="DL118" s="88"/>
      <c r="DM118" s="88"/>
      <c r="DN118" s="88"/>
      <c r="DO118" s="88"/>
      <c r="DP118" s="88"/>
      <c r="DQ118" s="88"/>
      <c r="DR118" s="88"/>
      <c r="DS118" s="88"/>
      <c r="DT118" s="88"/>
      <c r="DU118" s="88"/>
      <c r="DV118" s="88"/>
      <c r="DW118" s="88"/>
      <c r="DX118" s="88"/>
    </row>
    <row r="119" spans="1:128" ht="15.6" customHeight="1">
      <c r="A119" s="224"/>
      <c r="B119" s="878"/>
      <c r="C119" s="879"/>
      <c r="D119" s="880"/>
      <c r="E119" s="346" t="s">
        <v>130</v>
      </c>
      <c r="F119" s="343" cm="1">
        <f t="array" ref="F119">SUMIFS($L$11:$L$30,$C$11:$C$30,$B118,$T$11:$T$30,$E119)</f>
        <v>0</v>
      </c>
      <c r="G119" s="343" cm="1">
        <f t="array" ref="G119">SUMIFS($L$40:$L$59,$C$40:$C$59,$B118,$T$40:$T$59,$E119)+SUMIFS($L$68:$L$87,$C$68:$C$87,B118,$AG$68:$AG$87,E119)+SUMIFS($AE$11:$AE$31,$C$11:$C$31,B118,$T$11:$T$31,E119)</f>
        <v>0</v>
      </c>
      <c r="H119" s="343" cm="1">
        <f t="array" ref="H119">G119-F119</f>
        <v>0</v>
      </c>
      <c r="I119" s="347" t="str" cm="1">
        <f t="array" ref="I119">IF(F119=0,"N/A",IF(H119&lt;0,"No ▲","Yes ✓"))</f>
        <v>N/A</v>
      </c>
      <c r="J119" s="216" cm="1">
        <f t="array" ref="J119">IF(I119="No ▲",1,0)</f>
        <v>0</v>
      </c>
      <c r="K119" s="88"/>
      <c r="L119" s="88"/>
      <c r="M119" s="88"/>
      <c r="N119" s="88"/>
      <c r="O119" s="88"/>
      <c r="P119" s="88"/>
      <c r="Q119" s="88"/>
      <c r="R119" s="720"/>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88"/>
      <c r="BY119" s="88"/>
      <c r="BZ119" s="88"/>
      <c r="CA119" s="88"/>
      <c r="CB119" s="88"/>
      <c r="CC119" s="88"/>
      <c r="CD119" s="88"/>
      <c r="CE119" s="88"/>
      <c r="CF119" s="88"/>
      <c r="CG119" s="88"/>
      <c r="CH119" s="88"/>
      <c r="CI119" s="88"/>
      <c r="CJ119" s="88"/>
      <c r="CK119" s="88"/>
      <c r="CL119" s="88"/>
      <c r="CM119" s="88"/>
      <c r="CN119" s="88"/>
      <c r="CO119" s="88"/>
      <c r="CP119" s="88"/>
      <c r="CQ119" s="88"/>
      <c r="CR119" s="88"/>
      <c r="CS119" s="88"/>
      <c r="CT119" s="88"/>
      <c r="CU119" s="88"/>
      <c r="CV119" s="88"/>
      <c r="CW119" s="88"/>
      <c r="CX119" s="88"/>
      <c r="CY119" s="88"/>
      <c r="CZ119" s="88"/>
      <c r="DA119" s="88"/>
      <c r="DB119" s="88"/>
      <c r="DC119" s="88"/>
      <c r="DD119" s="88"/>
      <c r="DE119" s="88"/>
      <c r="DF119" s="88"/>
      <c r="DG119" s="88"/>
      <c r="DH119" s="88"/>
      <c r="DI119" s="88"/>
      <c r="DJ119" s="88"/>
      <c r="DK119" s="88"/>
      <c r="DL119" s="88"/>
      <c r="DM119" s="88"/>
      <c r="DN119" s="88"/>
      <c r="DO119" s="88"/>
      <c r="DP119" s="88"/>
      <c r="DQ119" s="88"/>
      <c r="DR119" s="88"/>
      <c r="DS119" s="88"/>
      <c r="DT119" s="88"/>
      <c r="DU119" s="88"/>
      <c r="DV119" s="88"/>
      <c r="DW119" s="88"/>
      <c r="DX119" s="88"/>
    </row>
    <row r="120" spans="1:128" ht="15.6" customHeight="1">
      <c r="A120" s="224"/>
      <c r="B120" s="875" t="s">
        <v>248</v>
      </c>
      <c r="C120" s="876"/>
      <c r="D120" s="877"/>
      <c r="E120" s="342" t="s">
        <v>245</v>
      </c>
      <c r="F120" s="343" cm="1">
        <f t="array" ref="F120">SUMIFS($L$11:$L$30,$C$11:$C$30,$B120,$T$11:$T$30,$E120)</f>
        <v>0</v>
      </c>
      <c r="G120" s="343" cm="1">
        <f t="array" ref="G120">SUMIFS($L$40:$L$59,$C$40:$C$59,$B120,$T$40:$T$59,$E120)+SUMIFS($L$68:$L$87,$C$68:$C$87,B120,$AG$68:$AG$87,E120)+SUMIFS($AE$11:$AE$31,$C$11:$C$31,B120,$T$11:$T$31,E120)</f>
        <v>0</v>
      </c>
      <c r="H120" s="343" cm="1">
        <f t="array" ref="H120">G120-F120</f>
        <v>0</v>
      </c>
      <c r="I120" s="344" t="s">
        <v>246</v>
      </c>
      <c r="J120" s="345"/>
      <c r="K120" s="88"/>
      <c r="L120" s="88"/>
      <c r="M120" s="88"/>
      <c r="N120" s="88"/>
      <c r="O120" s="88"/>
      <c r="P120" s="88"/>
      <c r="Q120" s="88"/>
      <c r="R120" s="720"/>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88"/>
      <c r="BY120" s="88"/>
      <c r="BZ120" s="88"/>
      <c r="CA120" s="88"/>
      <c r="CB120" s="88"/>
      <c r="CC120" s="88"/>
      <c r="CD120" s="88"/>
      <c r="CE120" s="88"/>
      <c r="CF120" s="88"/>
      <c r="CG120" s="88"/>
      <c r="CH120" s="88"/>
      <c r="CI120" s="88"/>
      <c r="CJ120" s="88"/>
      <c r="CK120" s="88"/>
      <c r="CL120" s="88"/>
      <c r="CM120" s="88"/>
      <c r="CN120" s="88"/>
      <c r="CO120" s="88"/>
      <c r="CP120" s="88"/>
      <c r="CQ120" s="88"/>
      <c r="CR120" s="88"/>
      <c r="CS120" s="88"/>
      <c r="CT120" s="88"/>
      <c r="CU120" s="88"/>
      <c r="CV120" s="88"/>
      <c r="CW120" s="88"/>
      <c r="CX120" s="88"/>
      <c r="CY120" s="88"/>
      <c r="CZ120" s="88"/>
      <c r="DA120" s="88"/>
      <c r="DB120" s="88"/>
      <c r="DC120" s="88"/>
      <c r="DD120" s="88"/>
      <c r="DE120" s="88"/>
      <c r="DF120" s="88"/>
      <c r="DG120" s="88"/>
      <c r="DH120" s="88"/>
      <c r="DI120" s="88"/>
      <c r="DJ120" s="88"/>
      <c r="DK120" s="88"/>
      <c r="DL120" s="88"/>
      <c r="DM120" s="88"/>
      <c r="DN120" s="88"/>
      <c r="DO120" s="88"/>
      <c r="DP120" s="88"/>
      <c r="DQ120" s="88"/>
      <c r="DR120" s="88"/>
      <c r="DS120" s="88"/>
      <c r="DT120" s="88"/>
      <c r="DU120" s="88"/>
      <c r="DV120" s="88"/>
      <c r="DW120" s="88"/>
      <c r="DX120" s="88"/>
    </row>
    <row r="121" spans="1:128" ht="15.6" customHeight="1">
      <c r="A121" s="224"/>
      <c r="B121" s="878"/>
      <c r="C121" s="879"/>
      <c r="D121" s="880"/>
      <c r="E121" s="346" t="s">
        <v>130</v>
      </c>
      <c r="F121" s="343" cm="1">
        <f t="array" ref="F121">SUMIFS($L$11:$L$30,$C$11:$C$30,$B120,$T$11:$T$30,$E121)</f>
        <v>0</v>
      </c>
      <c r="G121" s="343" cm="1">
        <f t="array" ref="G121">SUMIFS($L$40:$L$59,$C$40:$C$59,$B120,$T$40:$T$59,$E121)+SUMIFS($L$68:$L$87,$C$68:$C$87,B120,$AG$68:$AG$87,E121)+SUMIFS($AE$11:$AE$31,$C$11:$C$31,B120,$T$11:$T$31,E121)</f>
        <v>0</v>
      </c>
      <c r="H121" s="343" cm="1">
        <f t="array" ref="H121">G121-F121</f>
        <v>0</v>
      </c>
      <c r="I121" s="347" t="str" cm="1">
        <f t="array" ref="I121">IF(F121=0,"N/A",IF(H121&lt;0,"No ▲","Yes ✓"))</f>
        <v>N/A</v>
      </c>
      <c r="J121" s="216" cm="1">
        <f t="array" ref="J121">IF(I121="No ▲",1,0)</f>
        <v>0</v>
      </c>
      <c r="K121" s="88"/>
      <c r="L121" s="88"/>
      <c r="M121" s="88"/>
      <c r="N121" s="88"/>
      <c r="O121" s="88"/>
      <c r="P121" s="88"/>
      <c r="Q121" s="88"/>
      <c r="R121" s="720"/>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88"/>
      <c r="BY121" s="88"/>
      <c r="BZ121" s="88"/>
      <c r="CA121" s="88"/>
      <c r="CB121" s="88"/>
      <c r="CC121" s="88"/>
      <c r="CD121" s="88"/>
      <c r="CE121" s="88"/>
      <c r="CF121" s="88"/>
      <c r="CG121" s="88"/>
      <c r="CH121" s="88"/>
      <c r="CI121" s="88"/>
      <c r="CJ121" s="88"/>
      <c r="CK121" s="88"/>
      <c r="CL121" s="88"/>
      <c r="CM121" s="88"/>
      <c r="CN121" s="88"/>
      <c r="CO121" s="88"/>
      <c r="CP121" s="88"/>
      <c r="CQ121" s="88"/>
      <c r="CR121" s="88"/>
      <c r="CS121" s="88"/>
      <c r="CT121" s="88"/>
      <c r="CU121" s="88"/>
      <c r="CV121" s="88"/>
      <c r="CW121" s="88"/>
      <c r="CX121" s="88"/>
      <c r="CY121" s="88"/>
      <c r="CZ121" s="88"/>
      <c r="DA121" s="88"/>
      <c r="DB121" s="88"/>
      <c r="DC121" s="88"/>
      <c r="DD121" s="88"/>
      <c r="DE121" s="88"/>
      <c r="DF121" s="88"/>
      <c r="DG121" s="88"/>
      <c r="DH121" s="88"/>
      <c r="DI121" s="88"/>
      <c r="DJ121" s="88"/>
      <c r="DK121" s="88"/>
      <c r="DL121" s="88"/>
      <c r="DM121" s="88"/>
      <c r="DN121" s="88"/>
      <c r="DO121" s="88"/>
      <c r="DP121" s="88"/>
      <c r="DQ121" s="88"/>
      <c r="DR121" s="88"/>
      <c r="DS121" s="88"/>
      <c r="DT121" s="88"/>
      <c r="DU121" s="88"/>
      <c r="DV121" s="88"/>
      <c r="DW121" s="88"/>
      <c r="DX121" s="88"/>
    </row>
    <row r="122" spans="1:128" ht="15.6" customHeight="1">
      <c r="A122" s="224"/>
      <c r="B122" s="875" t="s">
        <v>249</v>
      </c>
      <c r="C122" s="876"/>
      <c r="D122" s="877"/>
      <c r="E122" s="342" t="s">
        <v>245</v>
      </c>
      <c r="F122" s="343" cm="1">
        <f t="array" ref="F122">SUMIFS($L$11:$L$30,$C$11:$C$30,$B122,$T$11:$T$30,$E122)</f>
        <v>0</v>
      </c>
      <c r="G122" s="343" cm="1">
        <f t="array" ref="G122">SUMIFS($L$40:$L$59,$C$40:$C$59,$B122,$T$40:$T$59,$E122)+SUMIFS($L$68:$L$87,$C$68:$C$87,B122,$AG$68:$AG$87,E122)+SUMIFS($AE$11:$AE$31,$C$11:$C$31,B122,$T$11:$T$31,E122)</f>
        <v>0</v>
      </c>
      <c r="H122" s="343" cm="1">
        <f t="array" ref="H122">G122-F122</f>
        <v>0</v>
      </c>
      <c r="I122" s="344" t="s">
        <v>246</v>
      </c>
      <c r="J122" s="345"/>
      <c r="K122" s="88"/>
      <c r="L122" s="88"/>
      <c r="M122" s="88"/>
      <c r="N122" s="88"/>
      <c r="O122" s="88"/>
      <c r="P122" s="88"/>
      <c r="Q122" s="88"/>
      <c r="R122" s="720"/>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c r="DH122" s="88"/>
      <c r="DI122" s="88"/>
      <c r="DJ122" s="88"/>
      <c r="DK122" s="88"/>
      <c r="DL122" s="88"/>
      <c r="DM122" s="88"/>
      <c r="DN122" s="88"/>
      <c r="DO122" s="88"/>
      <c r="DP122" s="88"/>
      <c r="DQ122" s="88"/>
      <c r="DR122" s="88"/>
      <c r="DS122" s="88"/>
      <c r="DT122" s="88"/>
      <c r="DU122" s="88"/>
      <c r="DV122" s="88"/>
      <c r="DW122" s="88"/>
      <c r="DX122" s="88"/>
    </row>
    <row r="123" spans="1:128" ht="15.6" customHeight="1">
      <c r="A123" s="224"/>
      <c r="B123" s="878"/>
      <c r="C123" s="879"/>
      <c r="D123" s="880"/>
      <c r="E123" s="346" t="s">
        <v>130</v>
      </c>
      <c r="F123" s="343" cm="1">
        <f t="array" ref="F123">SUMIFS($L$11:$L$30,$C$11:$C$30,$B122,$T$11:$T$30,$E123)</f>
        <v>0</v>
      </c>
      <c r="G123" s="343" cm="1">
        <f t="array" ref="G123">SUMIFS($L$40:$L$59,$C$40:$C$59,$B$122,$T$40:$T$59,$E$123)+SUMIFS($L$68:$L$87,$C$68:$C$87,$B$122,$AG$68:$AG$87,$E$123)+SUMIFS($AE$11:$AE$31,$C$11:$C$31,$B$122,$T$11:$T$31,$E$123)</f>
        <v>0</v>
      </c>
      <c r="H123" s="343" cm="1">
        <f t="array" ref="H123">G123-F123</f>
        <v>0</v>
      </c>
      <c r="I123" s="347" t="str" cm="1">
        <f t="array" ref="I123">IF(F123=0,"N/A",IF(H123&lt;0,"No ▲","Yes ✓"))</f>
        <v>N/A</v>
      </c>
      <c r="J123" s="216" cm="1">
        <f t="array" ref="J123">IF(I123="No ▲",1,0)</f>
        <v>0</v>
      </c>
      <c r="K123" s="88"/>
      <c r="L123" s="88"/>
      <c r="M123" s="88"/>
      <c r="N123" s="88"/>
      <c r="O123" s="88"/>
      <c r="P123" s="88"/>
      <c r="Q123" s="88"/>
      <c r="R123" s="720"/>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88"/>
      <c r="BY123" s="88"/>
      <c r="BZ123" s="88"/>
      <c r="CA123" s="88"/>
      <c r="CB123" s="88"/>
      <c r="CC123" s="88"/>
      <c r="CD123" s="88"/>
      <c r="CE123" s="88"/>
      <c r="CF123" s="88"/>
      <c r="CG123" s="88"/>
      <c r="CH123" s="88"/>
      <c r="CI123" s="88"/>
      <c r="CJ123" s="88"/>
      <c r="CK123" s="88"/>
      <c r="CL123" s="88"/>
      <c r="CM123" s="88"/>
      <c r="CN123" s="88"/>
      <c r="CO123" s="88"/>
      <c r="CP123" s="88"/>
      <c r="CQ123" s="88"/>
      <c r="CR123" s="88"/>
      <c r="CS123" s="88"/>
      <c r="CT123" s="88"/>
      <c r="CU123" s="88"/>
      <c r="CV123" s="88"/>
      <c r="CW123" s="88"/>
      <c r="CX123" s="88"/>
      <c r="CY123" s="88"/>
      <c r="CZ123" s="88"/>
      <c r="DA123" s="88"/>
      <c r="DB123" s="88"/>
      <c r="DC123" s="88"/>
      <c r="DD123" s="88"/>
      <c r="DE123" s="88"/>
      <c r="DF123" s="88"/>
      <c r="DG123" s="88"/>
      <c r="DH123" s="88"/>
      <c r="DI123" s="88"/>
      <c r="DJ123" s="88"/>
      <c r="DK123" s="88"/>
      <c r="DL123" s="88"/>
      <c r="DM123" s="88"/>
      <c r="DN123" s="88"/>
      <c r="DO123" s="88"/>
      <c r="DP123" s="88"/>
      <c r="DQ123" s="88"/>
      <c r="DR123" s="88"/>
      <c r="DS123" s="88"/>
      <c r="DT123" s="88"/>
      <c r="DU123" s="88"/>
      <c r="DV123" s="88"/>
      <c r="DW123" s="88"/>
      <c r="DX123" s="88"/>
    </row>
    <row r="124" spans="1:128" ht="15.6" customHeight="1">
      <c r="A124" s="224"/>
      <c r="B124" s="875" t="s">
        <v>250</v>
      </c>
      <c r="C124" s="876"/>
      <c r="D124" s="877"/>
      <c r="E124" s="342" t="s">
        <v>245</v>
      </c>
      <c r="F124" s="343" cm="1">
        <f t="array" ref="F124">SUMIFS($L$11:$L$30,$C$11:$C$30,$B124,$T$11:$T$30,$E124)</f>
        <v>0</v>
      </c>
      <c r="G124" s="343" cm="1">
        <f t="array" ref="G124">SUMIFS($L$40:$L$59,$C$40:$C$59,$B124,$T$40:$T$59,$E124)+SUMIFS($L$68:$L$87,$C$68:$C$87,B124,$AG$68:$AG$87,E124)+SUMIFS($AE$11:$AE$31,$C$11:$C$31,B124,$T$11:$T$31,E124)</f>
        <v>0</v>
      </c>
      <c r="H124" s="343" cm="1">
        <f t="array" ref="H124">G124-F124</f>
        <v>0</v>
      </c>
      <c r="I124" s="344" t="s">
        <v>246</v>
      </c>
      <c r="J124" s="345"/>
      <c r="K124" s="88"/>
      <c r="L124" s="88"/>
      <c r="M124" s="88"/>
      <c r="N124" s="88"/>
      <c r="O124" s="88"/>
      <c r="P124" s="88"/>
      <c r="Q124" s="88"/>
      <c r="R124" s="720"/>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88"/>
      <c r="BY124" s="88"/>
      <c r="BZ124" s="88"/>
      <c r="CA124" s="88"/>
      <c r="CB124" s="88"/>
      <c r="CC124" s="88"/>
      <c r="CD124" s="88"/>
      <c r="CE124" s="88"/>
      <c r="CF124" s="88"/>
      <c r="CG124" s="88"/>
      <c r="CH124" s="88"/>
      <c r="CI124" s="88"/>
      <c r="CJ124" s="88"/>
      <c r="CK124" s="88"/>
      <c r="CL124" s="88"/>
      <c r="CM124" s="88"/>
      <c r="CN124" s="88"/>
      <c r="CO124" s="88"/>
      <c r="CP124" s="88"/>
      <c r="CQ124" s="88"/>
      <c r="CR124" s="88"/>
      <c r="CS124" s="88"/>
      <c r="CT124" s="88"/>
      <c r="CU124" s="88"/>
      <c r="CV124" s="88"/>
      <c r="CW124" s="88"/>
      <c r="CX124" s="88"/>
      <c r="CY124" s="88"/>
      <c r="CZ124" s="88"/>
      <c r="DA124" s="88"/>
      <c r="DB124" s="88"/>
      <c r="DC124" s="88"/>
      <c r="DD124" s="88"/>
      <c r="DE124" s="88"/>
      <c r="DF124" s="88"/>
      <c r="DG124" s="88"/>
      <c r="DH124" s="88"/>
      <c r="DI124" s="88"/>
      <c r="DJ124" s="88"/>
      <c r="DK124" s="88"/>
      <c r="DL124" s="88"/>
      <c r="DM124" s="88"/>
      <c r="DN124" s="88"/>
      <c r="DO124" s="88"/>
      <c r="DP124" s="88"/>
      <c r="DQ124" s="88"/>
      <c r="DR124" s="88"/>
      <c r="DS124" s="88"/>
      <c r="DT124" s="88"/>
      <c r="DU124" s="88"/>
      <c r="DV124" s="88"/>
      <c r="DW124" s="88"/>
      <c r="DX124" s="88"/>
    </row>
    <row r="125" spans="1:128" ht="15.6" customHeight="1">
      <c r="A125" s="224"/>
      <c r="B125" s="878"/>
      <c r="C125" s="879"/>
      <c r="D125" s="880"/>
      <c r="E125" s="346" t="s">
        <v>130</v>
      </c>
      <c r="F125" s="343" cm="1">
        <f t="array" ref="F125">SUMIFS($L$11:$L$30,$C$11:$C$30,$B124,$T$11:$T$30,$E125)</f>
        <v>0</v>
      </c>
      <c r="G125" s="343" cm="1">
        <f t="array" ref="G125">SUMIFS($L$40:$L$59,$C$40:$C$59,$B$124,$T$40:$T$59,$E125)+SUMIFS($L$68:$L$87,$C$68:$C$87,B124,$AG$68:$AG$87,E125)+SUMIFS($AE$11:$AE$31,$C$11:$C$31,$B$124,$T$11:$T$31,$E$125)</f>
        <v>0</v>
      </c>
      <c r="H125" s="343" cm="1">
        <f t="array" ref="H125">G125-F125</f>
        <v>0</v>
      </c>
      <c r="I125" s="347" t="str" cm="1">
        <f t="array" ref="I125">IF(F125=0,"N/A",IF(H125&lt;0,"No ▲","Yes ✓"))</f>
        <v>N/A</v>
      </c>
      <c r="J125" s="216" cm="1">
        <f t="array" ref="J125">IF(I125="No ▲",1,0)</f>
        <v>0</v>
      </c>
      <c r="K125" s="88"/>
      <c r="L125" s="88"/>
      <c r="M125" s="88"/>
      <c r="N125" s="88"/>
      <c r="O125" s="88"/>
      <c r="P125" s="88"/>
      <c r="Q125" s="88"/>
      <c r="R125" s="720"/>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88"/>
      <c r="BY125" s="88"/>
      <c r="BZ125" s="88"/>
      <c r="CA125" s="88"/>
      <c r="CB125" s="88"/>
      <c r="CC125" s="88"/>
      <c r="CD125" s="88"/>
      <c r="CE125" s="88"/>
      <c r="CF125" s="88"/>
      <c r="CG125" s="88"/>
      <c r="CH125" s="88"/>
      <c r="CI125" s="88"/>
      <c r="CJ125" s="88"/>
      <c r="CK125" s="88"/>
      <c r="CL125" s="88"/>
      <c r="CM125" s="88"/>
      <c r="CN125" s="88"/>
      <c r="CO125" s="88"/>
      <c r="CP125" s="88"/>
      <c r="CQ125" s="88"/>
      <c r="CR125" s="88"/>
      <c r="CS125" s="88"/>
      <c r="CT125" s="88"/>
      <c r="CU125" s="88"/>
      <c r="CV125" s="88"/>
      <c r="CW125" s="88"/>
      <c r="CX125" s="88"/>
      <c r="CY125" s="88"/>
      <c r="CZ125" s="88"/>
      <c r="DA125" s="88"/>
      <c r="DB125" s="88"/>
      <c r="DC125" s="88"/>
      <c r="DD125" s="88"/>
      <c r="DE125" s="88"/>
      <c r="DF125" s="88"/>
      <c r="DG125" s="88"/>
      <c r="DH125" s="88"/>
      <c r="DI125" s="88"/>
      <c r="DJ125" s="88"/>
      <c r="DK125" s="88"/>
      <c r="DL125" s="88"/>
      <c r="DM125" s="88"/>
      <c r="DN125" s="88"/>
      <c r="DO125" s="88"/>
      <c r="DP125" s="88"/>
      <c r="DQ125" s="88"/>
      <c r="DR125" s="88"/>
      <c r="DS125" s="88"/>
      <c r="DT125" s="88"/>
      <c r="DU125" s="88"/>
      <c r="DV125" s="88"/>
      <c r="DW125" s="88"/>
      <c r="DX125" s="88"/>
    </row>
    <row r="126" spans="1:128" ht="15.6" customHeight="1">
      <c r="A126" s="224"/>
      <c r="B126" s="875" t="s">
        <v>251</v>
      </c>
      <c r="C126" s="876"/>
      <c r="D126" s="877"/>
      <c r="E126" s="342" t="s">
        <v>245</v>
      </c>
      <c r="F126" s="343" cm="1">
        <f t="array" ref="F126">SUMIFS($L$11:$L$30,$C$11:$C$30,$B126,$T$11:$T$30,$E126)</f>
        <v>0</v>
      </c>
      <c r="G126" s="343" cm="1">
        <f t="array" ref="G126">SUMIFS($L$40:$L$59,$C$40:$C$59,$B126,$T$40:$T$59,$E126)+SUMIFS($L$68:$L$87,AY68:AY87,B126,$AG$68:$AG$87,E126)+SUMIFS($AE$11:$AE$31,$C$11:$C$31,B126,$T$11:$T$31,E126)</f>
        <v>0</v>
      </c>
      <c r="H126" s="343" cm="1">
        <f t="array" ref="H126">G126-F126</f>
        <v>0</v>
      </c>
      <c r="I126" s="344" t="s">
        <v>246</v>
      </c>
      <c r="J126" s="345"/>
      <c r="K126" s="88"/>
      <c r="L126" s="88"/>
      <c r="M126" s="88"/>
      <c r="N126" s="88"/>
      <c r="O126" s="88"/>
      <c r="P126" s="88"/>
      <c r="Q126" s="88"/>
      <c r="R126" s="720"/>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88"/>
      <c r="BY126" s="88"/>
      <c r="BZ126" s="88"/>
      <c r="CA126" s="88"/>
      <c r="CB126" s="88"/>
      <c r="CC126" s="88"/>
      <c r="CD126" s="88"/>
      <c r="CE126" s="88"/>
      <c r="CF126" s="88"/>
      <c r="CG126" s="88"/>
      <c r="CH126" s="88"/>
      <c r="CI126" s="88"/>
      <c r="CJ126" s="88"/>
      <c r="CK126" s="88"/>
      <c r="CL126" s="88"/>
      <c r="CM126" s="88"/>
      <c r="CN126" s="88"/>
      <c r="CO126" s="88"/>
      <c r="CP126" s="88"/>
      <c r="CQ126" s="88"/>
      <c r="CR126" s="88"/>
      <c r="CS126" s="88"/>
      <c r="CT126" s="88"/>
      <c r="CU126" s="88"/>
      <c r="CV126" s="88"/>
      <c r="CW126" s="88"/>
      <c r="CX126" s="88"/>
      <c r="CY126" s="88"/>
      <c r="CZ126" s="88"/>
      <c r="DA126" s="88"/>
      <c r="DB126" s="88"/>
      <c r="DC126" s="88"/>
      <c r="DD126" s="88"/>
      <c r="DE126" s="88"/>
      <c r="DF126" s="88"/>
      <c r="DG126" s="88"/>
      <c r="DH126" s="88"/>
      <c r="DI126" s="88"/>
      <c r="DJ126" s="88"/>
      <c r="DK126" s="88"/>
      <c r="DL126" s="88"/>
      <c r="DM126" s="88"/>
      <c r="DN126" s="88"/>
      <c r="DO126" s="88"/>
      <c r="DP126" s="88"/>
      <c r="DQ126" s="88"/>
      <c r="DR126" s="88"/>
      <c r="DS126" s="88"/>
      <c r="DT126" s="88"/>
      <c r="DU126" s="88"/>
      <c r="DV126" s="88"/>
      <c r="DW126" s="88"/>
      <c r="DX126" s="88"/>
    </row>
    <row r="127" spans="1:128" ht="15.6" customHeight="1">
      <c r="A127" s="224"/>
      <c r="B127" s="878"/>
      <c r="C127" s="879"/>
      <c r="D127" s="880"/>
      <c r="E127" s="346" t="s">
        <v>130</v>
      </c>
      <c r="F127" s="343" cm="1">
        <f t="array" ref="F127">SUMIFS($L$11:$L$30,$C$11:$C$30,$B126,$T$11:$T$30,$E127)</f>
        <v>0</v>
      </c>
      <c r="G127" s="343" cm="1">
        <f t="array" ref="G127">SUMIFS($L$40:$L$59,$C$40:$C$59,$B126,$T$40:$T$59,$E127)+SUMIFS($L$68:$L$87,AY68:AY87,B126,$AG$68:$AG$87,E127)+SUMIFS($AE$11:$AE$31,$C$11:$C$31,B126,$T$11:$T$31,E127)</f>
        <v>0</v>
      </c>
      <c r="H127" s="343" cm="1">
        <f t="array" ref="H127">G127-F127</f>
        <v>0</v>
      </c>
      <c r="I127" s="347" t="str" cm="1">
        <f t="array" ref="I127">IF(F127=0,"N/A",IF(H127&lt;0,"No ▲","Yes ✓"))</f>
        <v>N/A</v>
      </c>
      <c r="J127" s="216" cm="1">
        <f t="array" ref="J127">IF(I127="No ▲",1,0)</f>
        <v>0</v>
      </c>
      <c r="K127" s="88"/>
      <c r="L127" s="88"/>
      <c r="M127" s="88"/>
      <c r="N127" s="88"/>
      <c r="O127" s="88"/>
      <c r="P127" s="88"/>
      <c r="Q127" s="88"/>
      <c r="R127" s="720"/>
      <c r="S127" s="88"/>
      <c r="T127" s="88"/>
      <c r="U127" s="88"/>
      <c r="V127" s="88"/>
      <c r="W127" s="88"/>
      <c r="X127" s="88"/>
      <c r="Y127" s="88"/>
      <c r="Z127" s="88"/>
      <c r="AA127" s="88"/>
      <c r="AB127" s="88"/>
      <c r="AC127" s="88"/>
      <c r="AD127" s="88"/>
      <c r="AE127" s="88"/>
      <c r="AF127" s="88"/>
      <c r="AG127" s="88"/>
      <c r="AH127" s="88"/>
      <c r="AI127" s="88"/>
      <c r="AJ127" s="88"/>
      <c r="AK127" s="88"/>
      <c r="AL127" s="88"/>
      <c r="AM127" s="88"/>
      <c r="AN127" s="88"/>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88"/>
      <c r="BY127" s="88"/>
      <c r="BZ127" s="88"/>
      <c r="CA127" s="88"/>
      <c r="CB127" s="88"/>
      <c r="CC127" s="88"/>
      <c r="CD127" s="88"/>
      <c r="CE127" s="88"/>
      <c r="CF127" s="88"/>
      <c r="CG127" s="88"/>
      <c r="CH127" s="88"/>
      <c r="CI127" s="88"/>
      <c r="CJ127" s="88"/>
      <c r="CK127" s="88"/>
      <c r="CL127" s="88"/>
      <c r="CM127" s="88"/>
      <c r="CN127" s="88"/>
      <c r="CO127" s="88"/>
      <c r="CP127" s="88"/>
      <c r="CQ127" s="88"/>
      <c r="CR127" s="88"/>
      <c r="CS127" s="88"/>
      <c r="CT127" s="88"/>
      <c r="CU127" s="88"/>
      <c r="CV127" s="88"/>
      <c r="CW127" s="88"/>
      <c r="CX127" s="88"/>
      <c r="CY127" s="88"/>
      <c r="CZ127" s="88"/>
      <c r="DA127" s="88"/>
      <c r="DB127" s="88"/>
      <c r="DC127" s="88"/>
      <c r="DD127" s="88"/>
      <c r="DE127" s="88"/>
      <c r="DF127" s="88"/>
      <c r="DG127" s="88"/>
      <c r="DH127" s="88"/>
      <c r="DI127" s="88"/>
      <c r="DJ127" s="88"/>
      <c r="DK127" s="88"/>
      <c r="DL127" s="88"/>
      <c r="DM127" s="88"/>
      <c r="DN127" s="88"/>
      <c r="DO127" s="88"/>
      <c r="DP127" s="88"/>
      <c r="DQ127" s="88"/>
      <c r="DR127" s="88"/>
      <c r="DS127" s="88"/>
      <c r="DT127" s="88"/>
      <c r="DU127" s="88"/>
      <c r="DV127" s="88"/>
      <c r="DW127" s="88"/>
      <c r="DX127" s="88"/>
    </row>
    <row r="128" spans="1:128" ht="15.6" customHeight="1">
      <c r="A128" s="224"/>
      <c r="B128" s="875" t="s">
        <v>252</v>
      </c>
      <c r="C128" s="876"/>
      <c r="D128" s="877"/>
      <c r="E128" s="342" t="s">
        <v>245</v>
      </c>
      <c r="F128" s="343" cm="1">
        <f t="array" ref="F128">SUMIFS($L$11:$L$30,$C$11:$C$30,$B128,$T$11:$T$30,$E128)</f>
        <v>0</v>
      </c>
      <c r="G128" s="343" cm="1">
        <f t="array" ref="G128">SUMIFS($L$40:$L$59,$C$40:$C$59,$B128,$T$40:$T$59,$E128)+SUMIFS($L$68:$L$87,AY68:AY87,B128,$AG$68:$AG$87,E128)+SUMIFS($AE$11:$AE$31,$C$11:$C$31,B128,$T$11:$T$31,E128)</f>
        <v>0</v>
      </c>
      <c r="H128" s="343" cm="1">
        <f t="array" ref="H128">G128-F128</f>
        <v>0</v>
      </c>
      <c r="I128" s="344" t="s">
        <v>246</v>
      </c>
      <c r="J128" s="345"/>
      <c r="K128" s="88"/>
      <c r="L128" s="88"/>
      <c r="M128" s="88"/>
      <c r="N128" s="88"/>
      <c r="O128" s="88"/>
      <c r="P128" s="88"/>
      <c r="Q128" s="88"/>
      <c r="R128" s="720"/>
      <c r="S128" s="88"/>
      <c r="T128" s="88"/>
      <c r="U128" s="88"/>
      <c r="V128" s="88"/>
      <c r="W128" s="88"/>
      <c r="X128" s="88"/>
      <c r="Y128" s="88"/>
      <c r="Z128" s="88"/>
      <c r="AA128" s="88"/>
      <c r="AB128" s="88"/>
      <c r="AC128" s="88"/>
      <c r="AD128" s="88"/>
      <c r="AE128" s="88"/>
      <c r="AF128" s="88"/>
      <c r="AG128" s="88"/>
      <c r="AH128" s="88"/>
      <c r="AI128" s="88"/>
      <c r="AJ128" s="88"/>
      <c r="AK128" s="88"/>
      <c r="AL128" s="88"/>
      <c r="AM128" s="88"/>
      <c r="AN128" s="88"/>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88"/>
      <c r="BY128" s="88"/>
      <c r="BZ128" s="88"/>
      <c r="CA128" s="88"/>
      <c r="CB128" s="88"/>
      <c r="CC128" s="88"/>
      <c r="CD128" s="88"/>
      <c r="CE128" s="88"/>
      <c r="CF128" s="88"/>
      <c r="CG128" s="88"/>
      <c r="CH128" s="88"/>
      <c r="CI128" s="88"/>
      <c r="CJ128" s="88"/>
      <c r="CK128" s="88"/>
      <c r="CL128" s="88"/>
      <c r="CM128" s="88"/>
      <c r="CN128" s="88"/>
      <c r="CO128" s="88"/>
      <c r="CP128" s="88"/>
      <c r="CQ128" s="88"/>
      <c r="CR128" s="88"/>
      <c r="CS128" s="88"/>
      <c r="CT128" s="88"/>
      <c r="CU128" s="88"/>
      <c r="CV128" s="88"/>
      <c r="CW128" s="88"/>
      <c r="CX128" s="88"/>
      <c r="CY128" s="88"/>
      <c r="CZ128" s="88"/>
      <c r="DA128" s="88"/>
      <c r="DB128" s="88"/>
      <c r="DC128" s="88"/>
      <c r="DD128" s="88"/>
      <c r="DE128" s="88"/>
      <c r="DF128" s="88"/>
      <c r="DG128" s="88"/>
      <c r="DH128" s="88"/>
      <c r="DI128" s="88"/>
      <c r="DJ128" s="88"/>
      <c r="DK128" s="88"/>
      <c r="DL128" s="88"/>
      <c r="DM128" s="88"/>
      <c r="DN128" s="88"/>
      <c r="DO128" s="88"/>
      <c r="DP128" s="88"/>
      <c r="DQ128" s="88"/>
      <c r="DR128" s="88"/>
      <c r="DS128" s="88"/>
      <c r="DT128" s="88"/>
      <c r="DU128" s="88"/>
      <c r="DV128" s="88"/>
      <c r="DW128" s="88"/>
      <c r="DX128" s="88"/>
    </row>
    <row r="129" spans="1:128" ht="15.6" customHeight="1">
      <c r="A129" s="224"/>
      <c r="B129" s="878"/>
      <c r="C129" s="879"/>
      <c r="D129" s="880"/>
      <c r="E129" s="346" t="s">
        <v>130</v>
      </c>
      <c r="F129" s="343" cm="1">
        <f t="array" ref="F129">SUMIFS($L$11:$L$30,$C$11:$C$30,$B128,$T$11:$T$30,$E129)</f>
        <v>0</v>
      </c>
      <c r="G129" s="343" cm="1">
        <f t="array" ref="G129">SUMIFS($L$40:$L$59,$C$40:$C$59,$B128,$T$40:$T$59,$E129)+SUMIFS($L$68:$L$87,AY68:AY87,B128,$AG$68:$AG$87,E129)+SUMIFS($AE$11:$AE$31,$C$11:$C$31,B128,$T$11:$T$31,E129)</f>
        <v>0</v>
      </c>
      <c r="H129" s="343" cm="1">
        <f t="array" ref="H129">G129-F129</f>
        <v>0</v>
      </c>
      <c r="I129" s="347" t="str" cm="1">
        <f t="array" ref="I129">IF(F129=0,"N/A",IF(H129&lt;0,"No ▲","Yes ✓"))</f>
        <v>N/A</v>
      </c>
      <c r="J129" s="216" cm="1">
        <f t="array" ref="J129">IF(I129="No ▲",1,0)</f>
        <v>0</v>
      </c>
      <c r="K129" s="88"/>
      <c r="L129" s="88"/>
      <c r="M129" s="88"/>
      <c r="N129" s="88"/>
      <c r="O129" s="88"/>
      <c r="P129" s="88"/>
      <c r="Q129" s="88"/>
      <c r="R129" s="720"/>
      <c r="S129" s="88"/>
      <c r="T129" s="88"/>
      <c r="U129" s="88"/>
      <c r="V129" s="88"/>
      <c r="W129" s="88"/>
      <c r="X129" s="88"/>
      <c r="Y129" s="88"/>
      <c r="Z129" s="88"/>
      <c r="AA129" s="88"/>
      <c r="AB129" s="88"/>
      <c r="AC129" s="88"/>
      <c r="AD129" s="88"/>
      <c r="AE129" s="88"/>
      <c r="AF129" s="88"/>
      <c r="AG129" s="88"/>
      <c r="AH129" s="88"/>
      <c r="AI129" s="88"/>
      <c r="AJ129" s="88"/>
      <c r="AK129" s="88"/>
      <c r="AL129" s="88"/>
      <c r="AM129" s="88"/>
      <c r="AN129" s="88"/>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88"/>
      <c r="BY129" s="88"/>
      <c r="BZ129" s="88"/>
      <c r="CA129" s="88"/>
      <c r="CB129" s="88"/>
      <c r="CC129" s="88"/>
      <c r="CD129" s="88"/>
      <c r="CE129" s="88"/>
      <c r="CF129" s="88"/>
      <c r="CG129" s="88"/>
      <c r="CH129" s="88"/>
      <c r="CI129" s="88"/>
      <c r="CJ129" s="88"/>
      <c r="CK129" s="88"/>
      <c r="CL129" s="88"/>
      <c r="CM129" s="88"/>
      <c r="CN129" s="88"/>
      <c r="CO129" s="88"/>
      <c r="CP129" s="88"/>
      <c r="CQ129" s="88"/>
      <c r="CR129" s="88"/>
      <c r="CS129" s="88"/>
      <c r="CT129" s="88"/>
      <c r="CU129" s="88"/>
      <c r="CV129" s="88"/>
      <c r="CW129" s="88"/>
      <c r="CX129" s="88"/>
      <c r="CY129" s="88"/>
      <c r="CZ129" s="88"/>
      <c r="DA129" s="88"/>
      <c r="DB129" s="88"/>
      <c r="DC129" s="88"/>
      <c r="DD129" s="88"/>
      <c r="DE129" s="88"/>
      <c r="DF129" s="88"/>
      <c r="DG129" s="88"/>
      <c r="DH129" s="88"/>
      <c r="DI129" s="88"/>
      <c r="DJ129" s="88"/>
      <c r="DK129" s="88"/>
      <c r="DL129" s="88"/>
      <c r="DM129" s="88"/>
      <c r="DN129" s="88"/>
      <c r="DO129" s="88"/>
      <c r="DP129" s="88"/>
      <c r="DQ129" s="88"/>
      <c r="DR129" s="88"/>
      <c r="DS129" s="88"/>
      <c r="DT129" s="88"/>
      <c r="DU129" s="88"/>
      <c r="DV129" s="88"/>
      <c r="DW129" s="88"/>
      <c r="DX129" s="88"/>
    </row>
    <row r="130" spans="1:128" ht="15.6" customHeight="1">
      <c r="A130" s="224"/>
      <c r="B130" s="875" t="s">
        <v>153</v>
      </c>
      <c r="C130" s="876"/>
      <c r="D130" s="877"/>
      <c r="E130" s="342" t="s">
        <v>245</v>
      </c>
      <c r="F130" s="343" cm="1">
        <f t="array" ref="F130">SUMIFS($L$11:$L$30,$C$11:$C$30,$B130,$T$11:$T$30,$E130)</f>
        <v>0</v>
      </c>
      <c r="G130" s="343" cm="1">
        <f t="array" ref="G130">SUMIFS($L$40:$L$59,$C$40:$C$59,$B130,$T$40:$T$59,$E130)+SUMIFS($L$68:$L$87,$C$68:$C$87,B130,$AG$68:$AG$87,E130)+SUMIFS($AE$11:$AE$31,$C$11:$C$31,B130,$T$11:$T$31,E130)</f>
        <v>0</v>
      </c>
      <c r="H130" s="343" cm="1">
        <f t="array" ref="H130">G130-F130</f>
        <v>0</v>
      </c>
      <c r="I130" s="344" t="s">
        <v>246</v>
      </c>
      <c r="J130" s="345"/>
      <c r="K130" s="88"/>
      <c r="L130" s="88"/>
      <c r="M130" s="88"/>
      <c r="N130" s="88"/>
      <c r="O130" s="88"/>
      <c r="P130" s="88"/>
      <c r="Q130" s="88"/>
      <c r="R130" s="720"/>
      <c r="S130" s="88"/>
      <c r="T130" s="88"/>
      <c r="U130" s="88"/>
      <c r="V130" s="88"/>
      <c r="W130" s="88"/>
      <c r="X130" s="88"/>
      <c r="Y130" s="88"/>
      <c r="Z130" s="88"/>
      <c r="AA130" s="88"/>
      <c r="AB130" s="88"/>
      <c r="AC130" s="88"/>
      <c r="AD130" s="88"/>
      <c r="AE130" s="88"/>
      <c r="AF130" s="88"/>
      <c r="AG130" s="88"/>
      <c r="AH130" s="88"/>
      <c r="AI130" s="88"/>
      <c r="AJ130" s="88"/>
      <c r="AK130" s="88"/>
      <c r="AL130" s="88"/>
      <c r="AM130" s="88"/>
      <c r="AN130" s="88"/>
      <c r="AO130" s="88"/>
      <c r="AP130" s="88"/>
      <c r="AQ130" s="88"/>
      <c r="AR130" s="88"/>
      <c r="AS130" s="88"/>
      <c r="AT130" s="88"/>
      <c r="AU130" s="88"/>
      <c r="AV130" s="88"/>
      <c r="AW130" s="88"/>
      <c r="AX130" s="88"/>
      <c r="AY130" s="88"/>
      <c r="AZ130" s="88"/>
      <c r="BA130" s="88"/>
      <c r="BB130" s="88"/>
      <c r="BC130" s="88"/>
      <c r="BD130" s="88"/>
      <c r="BE130" s="88"/>
      <c r="BF130" s="88"/>
      <c r="BG130" s="88"/>
      <c r="BH130" s="88"/>
      <c r="BI130" s="88"/>
      <c r="BJ130" s="88"/>
      <c r="BK130" s="88"/>
      <c r="BL130" s="88"/>
      <c r="BM130" s="88"/>
      <c r="BN130" s="88"/>
      <c r="BO130" s="88"/>
      <c r="BP130" s="88"/>
      <c r="BQ130" s="88"/>
      <c r="BR130" s="88"/>
      <c r="BS130" s="88"/>
      <c r="BT130" s="88"/>
      <c r="BU130" s="88"/>
      <c r="BV130" s="88"/>
      <c r="BW130" s="88"/>
      <c r="BX130" s="88"/>
      <c r="BY130" s="88"/>
      <c r="BZ130" s="88"/>
      <c r="CA130" s="88"/>
      <c r="CB130" s="88"/>
      <c r="CC130" s="88"/>
      <c r="CD130" s="88"/>
      <c r="CE130" s="88"/>
      <c r="CF130" s="88"/>
      <c r="CG130" s="88"/>
      <c r="CH130" s="88"/>
      <c r="CI130" s="88"/>
      <c r="CJ130" s="88"/>
      <c r="CK130" s="88"/>
      <c r="CL130" s="88"/>
      <c r="CM130" s="88"/>
      <c r="CN130" s="88"/>
      <c r="CO130" s="88"/>
      <c r="CP130" s="88"/>
      <c r="CQ130" s="88"/>
      <c r="CR130" s="88"/>
      <c r="CS130" s="88"/>
      <c r="CT130" s="88"/>
      <c r="CU130" s="88"/>
      <c r="CV130" s="88"/>
      <c r="CW130" s="88"/>
      <c r="CX130" s="88"/>
      <c r="CY130" s="88"/>
      <c r="CZ130" s="88"/>
      <c r="DA130" s="88"/>
      <c r="DB130" s="88"/>
      <c r="DC130" s="88"/>
      <c r="DD130" s="88"/>
      <c r="DE130" s="88"/>
      <c r="DF130" s="88"/>
      <c r="DG130" s="88"/>
      <c r="DH130" s="88"/>
      <c r="DI130" s="88"/>
      <c r="DJ130" s="88"/>
      <c r="DK130" s="88"/>
      <c r="DL130" s="88"/>
      <c r="DM130" s="88"/>
      <c r="DN130" s="88"/>
      <c r="DO130" s="88"/>
      <c r="DP130" s="88"/>
      <c r="DQ130" s="88"/>
      <c r="DR130" s="88"/>
      <c r="DS130" s="88"/>
      <c r="DT130" s="88"/>
      <c r="DU130" s="88"/>
      <c r="DV130" s="88"/>
      <c r="DW130" s="88"/>
      <c r="DX130" s="88"/>
    </row>
    <row r="131" spans="1:128" ht="15.6" customHeight="1">
      <c r="A131" s="224"/>
      <c r="B131" s="878"/>
      <c r="C131" s="879"/>
      <c r="D131" s="880"/>
      <c r="E131" s="346" t="s">
        <v>130</v>
      </c>
      <c r="F131" s="343" cm="1">
        <f t="array" ref="F131">SUMIFS($L$11:$L$30,$C$11:$C$30,$B130,$T$11:$T$30,$E131)</f>
        <v>0</v>
      </c>
      <c r="G131" s="343" cm="1">
        <f t="array" ref="G131">SUMIFS($L$40:$L$59,$C$40:$C$59,$B130,$T$40:$T$59,$E131)+SUMIFS($L$68:$L$87,$C$68:$C$87,B130,$AG$68:$AG$87,E131)+SUMIFS($AE$11:$AE$31,$C$11:$C$31,B130,$T$11:$T$31,E131)</f>
        <v>3.8375608331999995E-2</v>
      </c>
      <c r="H131" s="343" cm="1">
        <f t="array" ref="H131">G131-F131</f>
        <v>3.8375608331999995E-2</v>
      </c>
      <c r="I131" s="347" t="str" cm="1">
        <f t="array" ref="I131">IF(F131=0,"N/A",IF(H131&lt;0,"No ▲","Yes ✓"))</f>
        <v>N/A</v>
      </c>
      <c r="J131" s="216" cm="1">
        <f t="array" ref="J131">IF(I131="No ▲",1,0)</f>
        <v>0</v>
      </c>
      <c r="K131" s="88"/>
      <c r="L131" s="88"/>
      <c r="M131" s="88"/>
      <c r="N131" s="88"/>
      <c r="O131" s="88"/>
      <c r="P131" s="88"/>
      <c r="Q131" s="88"/>
      <c r="R131" s="720"/>
      <c r="S131" s="88"/>
      <c r="T131" s="88"/>
      <c r="U131" s="88"/>
      <c r="V131" s="88"/>
      <c r="W131" s="88"/>
      <c r="X131" s="88"/>
      <c r="Y131" s="88"/>
      <c r="Z131" s="88"/>
      <c r="AA131" s="88"/>
      <c r="AB131" s="88"/>
      <c r="AC131" s="88"/>
      <c r="AD131" s="88"/>
      <c r="AE131" s="88"/>
      <c r="AF131" s="88"/>
      <c r="AG131" s="88"/>
      <c r="AH131" s="88"/>
      <c r="AI131" s="88"/>
      <c r="AJ131" s="88"/>
      <c r="AK131" s="88"/>
      <c r="AL131" s="88"/>
      <c r="AM131" s="88"/>
      <c r="AN131" s="88"/>
      <c r="AO131" s="88"/>
      <c r="AP131" s="88"/>
      <c r="AQ131" s="88"/>
      <c r="AR131" s="88"/>
      <c r="AS131" s="88"/>
      <c r="AT131" s="88"/>
      <c r="AU131" s="88"/>
      <c r="AV131" s="88"/>
      <c r="AW131" s="88"/>
      <c r="AX131" s="88"/>
      <c r="AY131" s="88"/>
      <c r="AZ131" s="88"/>
      <c r="BA131" s="88"/>
      <c r="BB131" s="88"/>
      <c r="BC131" s="88"/>
      <c r="BD131" s="88"/>
      <c r="BE131" s="88"/>
      <c r="BF131" s="88"/>
      <c r="BG131" s="88"/>
      <c r="BH131" s="88"/>
      <c r="BI131" s="88"/>
      <c r="BJ131" s="88"/>
      <c r="BK131" s="88"/>
      <c r="BL131" s="88"/>
      <c r="BM131" s="88"/>
      <c r="BN131" s="88"/>
      <c r="BO131" s="88"/>
      <c r="BP131" s="88"/>
      <c r="BQ131" s="88"/>
      <c r="BR131" s="88"/>
      <c r="BS131" s="88"/>
      <c r="BT131" s="88"/>
      <c r="BU131" s="88"/>
      <c r="BV131" s="88"/>
      <c r="BW131" s="88"/>
      <c r="BX131" s="88"/>
      <c r="BY131" s="88"/>
      <c r="BZ131" s="88"/>
      <c r="CA131" s="88"/>
      <c r="CB131" s="88"/>
      <c r="CC131" s="88"/>
      <c r="CD131" s="88"/>
      <c r="CE131" s="88"/>
      <c r="CF131" s="88"/>
      <c r="CG131" s="88"/>
      <c r="CH131" s="88"/>
      <c r="CI131" s="88"/>
      <c r="CJ131" s="88"/>
      <c r="CK131" s="88"/>
      <c r="CL131" s="88"/>
      <c r="CM131" s="88"/>
      <c r="CN131" s="88"/>
      <c r="CO131" s="88"/>
      <c r="CP131" s="88"/>
      <c r="CQ131" s="88"/>
      <c r="CR131" s="88"/>
      <c r="CS131" s="88"/>
      <c r="CT131" s="88"/>
      <c r="CU131" s="88"/>
      <c r="CV131" s="88"/>
      <c r="CW131" s="88"/>
      <c r="CX131" s="88"/>
      <c r="CY131" s="88"/>
      <c r="CZ131" s="88"/>
      <c r="DA131" s="88"/>
      <c r="DB131" s="88"/>
      <c r="DC131" s="88"/>
      <c r="DD131" s="88"/>
      <c r="DE131" s="88"/>
      <c r="DF131" s="88"/>
      <c r="DG131" s="88"/>
      <c r="DH131" s="88"/>
      <c r="DI131" s="88"/>
      <c r="DJ131" s="88"/>
      <c r="DK131" s="88"/>
      <c r="DL131" s="88"/>
      <c r="DM131" s="88"/>
      <c r="DN131" s="88"/>
      <c r="DO131" s="88"/>
      <c r="DP131" s="88"/>
      <c r="DQ131" s="88"/>
      <c r="DR131" s="88"/>
      <c r="DS131" s="88"/>
      <c r="DT131" s="88"/>
      <c r="DU131" s="88"/>
      <c r="DV131" s="88"/>
      <c r="DW131" s="88"/>
      <c r="DX131" s="88"/>
    </row>
    <row r="132" spans="1:128" ht="15.6" customHeight="1">
      <c r="A132" s="224"/>
      <c r="B132" s="875" t="s">
        <v>253</v>
      </c>
      <c r="C132" s="876"/>
      <c r="D132" s="877"/>
      <c r="E132" s="342" t="s">
        <v>245</v>
      </c>
      <c r="F132" s="343" cm="1">
        <f t="array" ref="F132">SUMIFS($L$11:$L$30,$C$11:$C$30,$B132,$T$11:$T$30,$E132)</f>
        <v>0</v>
      </c>
      <c r="G132" s="343" cm="1">
        <f t="array" ref="G132">SUMIFS($L$40:$L$59,$C$40:$C$59,$B132,$T$40:$T$59,$E132)+SUMIFS($L$68:$L$87,$C$68:$C$87,B132,$AG$68:$AG$87,E132)+SUMIFS($AE$11:$AE$31,$C$11:$C$31,B132,$T$11:$T$31,E132)</f>
        <v>0</v>
      </c>
      <c r="H132" s="343" cm="1">
        <f t="array" ref="H132">G132-F132</f>
        <v>0</v>
      </c>
      <c r="I132" s="344" t="s">
        <v>246</v>
      </c>
      <c r="J132" s="345"/>
      <c r="K132" s="88"/>
      <c r="L132" s="88"/>
      <c r="M132" s="88"/>
      <c r="N132" s="88"/>
      <c r="O132" s="88"/>
      <c r="P132" s="88"/>
      <c r="Q132" s="88"/>
      <c r="R132" s="720"/>
      <c r="S132" s="88"/>
      <c r="T132" s="88"/>
      <c r="U132" s="88"/>
      <c r="V132" s="88"/>
      <c r="W132" s="88"/>
      <c r="X132" s="88"/>
      <c r="Y132" s="88"/>
      <c r="Z132" s="88"/>
      <c r="AA132" s="88"/>
      <c r="AB132" s="88"/>
      <c r="AC132" s="88"/>
      <c r="AD132" s="88"/>
      <c r="AE132" s="88"/>
      <c r="AF132" s="88"/>
      <c r="AG132" s="88"/>
      <c r="AH132" s="88"/>
      <c r="AI132" s="88"/>
      <c r="AJ132" s="88"/>
      <c r="AK132" s="88"/>
      <c r="AL132" s="88"/>
      <c r="AM132" s="88"/>
      <c r="AN132" s="88"/>
      <c r="AO132" s="88"/>
      <c r="AP132" s="88"/>
      <c r="AQ132" s="88"/>
      <c r="AR132" s="88"/>
      <c r="AS132" s="88"/>
      <c r="AT132" s="88"/>
      <c r="AU132" s="88"/>
      <c r="AV132" s="88"/>
      <c r="AW132" s="88"/>
      <c r="AX132" s="88"/>
      <c r="AY132" s="88"/>
      <c r="AZ132" s="88"/>
      <c r="BA132" s="88"/>
      <c r="BB132" s="88"/>
      <c r="BC132" s="88"/>
      <c r="BD132" s="88"/>
      <c r="BE132" s="88"/>
      <c r="BF132" s="88"/>
      <c r="BG132" s="88"/>
      <c r="BH132" s="88"/>
      <c r="BI132" s="88"/>
      <c r="BJ132" s="88"/>
      <c r="BK132" s="88"/>
      <c r="BL132" s="88"/>
      <c r="BM132" s="88"/>
      <c r="BN132" s="88"/>
      <c r="BO132" s="88"/>
      <c r="BP132" s="88"/>
      <c r="BQ132" s="88"/>
      <c r="BR132" s="88"/>
      <c r="BS132" s="88"/>
      <c r="BT132" s="88"/>
      <c r="BU132" s="88"/>
      <c r="BV132" s="88"/>
      <c r="BW132" s="88"/>
      <c r="BX132" s="88"/>
      <c r="BY132" s="88"/>
      <c r="BZ132" s="88"/>
      <c r="CA132" s="88"/>
      <c r="CB132" s="88"/>
      <c r="CC132" s="88"/>
      <c r="CD132" s="88"/>
      <c r="CE132" s="88"/>
      <c r="CF132" s="88"/>
      <c r="CG132" s="88"/>
      <c r="CH132" s="88"/>
      <c r="CI132" s="88"/>
      <c r="CJ132" s="88"/>
      <c r="CK132" s="88"/>
      <c r="CL132" s="88"/>
      <c r="CM132" s="88"/>
      <c r="CN132" s="88"/>
      <c r="CO132" s="88"/>
      <c r="CP132" s="88"/>
      <c r="CQ132" s="88"/>
      <c r="CR132" s="88"/>
      <c r="CS132" s="88"/>
      <c r="CT132" s="88"/>
      <c r="CU132" s="88"/>
      <c r="CV132" s="88"/>
      <c r="CW132" s="88"/>
      <c r="CX132" s="88"/>
      <c r="CY132" s="88"/>
      <c r="CZ132" s="88"/>
      <c r="DA132" s="88"/>
      <c r="DB132" s="88"/>
      <c r="DC132" s="88"/>
      <c r="DD132" s="88"/>
      <c r="DE132" s="88"/>
      <c r="DF132" s="88"/>
      <c r="DG132" s="88"/>
      <c r="DH132" s="88"/>
      <c r="DI132" s="88"/>
      <c r="DJ132" s="88"/>
      <c r="DK132" s="88"/>
      <c r="DL132" s="88"/>
      <c r="DM132" s="88"/>
      <c r="DN132" s="88"/>
      <c r="DO132" s="88"/>
      <c r="DP132" s="88"/>
      <c r="DQ132" s="88"/>
      <c r="DR132" s="88"/>
      <c r="DS132" s="88"/>
      <c r="DT132" s="88"/>
      <c r="DU132" s="88"/>
      <c r="DV132" s="88"/>
      <c r="DW132" s="88"/>
      <c r="DX132" s="88"/>
    </row>
    <row r="133" spans="1:128" ht="15.6" customHeight="1">
      <c r="A133" s="224"/>
      <c r="B133" s="878"/>
      <c r="C133" s="879"/>
      <c r="D133" s="880"/>
      <c r="E133" s="346" t="s">
        <v>130</v>
      </c>
      <c r="F133" s="343" cm="1">
        <f t="array" ref="F133">SUMIFS($L$11:$L$30,$C$11:$C$30,$B132,$T$11:$T$30,$E133)</f>
        <v>0</v>
      </c>
      <c r="G133" s="343" cm="1">
        <f t="array" ref="G133">SUMIFS($L$40:$L$59,$C$40:$C$59,$B132,$T$40:$T$59,$E133)+SUMIFS($L$68:$L$87,$C$68:$C$87,B132,$AG$68:$AG$87,E133)+SUMIFS($AE$11:$AE$31,$C$11:$C$31,B132,$T$11:$T$31,E133)</f>
        <v>0</v>
      </c>
      <c r="H133" s="343" cm="1">
        <f t="array" ref="H133">G133-F133</f>
        <v>0</v>
      </c>
      <c r="I133" s="347" t="str" cm="1">
        <f t="array" ref="I133">IF(F133=0,"N/A",IF(H133&lt;0,"No ▲","Yes ✓"))</f>
        <v>N/A</v>
      </c>
      <c r="J133" s="216" cm="1">
        <f t="array" ref="J133">IF(I133="No ▲",1,0)</f>
        <v>0</v>
      </c>
      <c r="K133" s="88"/>
      <c r="L133" s="88"/>
      <c r="M133" s="88"/>
      <c r="N133" s="88"/>
      <c r="O133" s="88"/>
      <c r="P133" s="88"/>
      <c r="Q133" s="88"/>
      <c r="R133" s="720"/>
      <c r="S133" s="88"/>
      <c r="T133" s="88"/>
      <c r="U133" s="88"/>
      <c r="V133" s="88"/>
      <c r="W133" s="88"/>
      <c r="X133" s="88"/>
      <c r="Y133" s="88"/>
      <c r="Z133" s="88"/>
      <c r="AA133" s="88"/>
      <c r="AB133" s="88"/>
      <c r="AC133" s="88"/>
      <c r="AD133" s="88"/>
      <c r="AE133" s="88"/>
      <c r="AF133" s="88"/>
      <c r="AG133" s="88"/>
      <c r="AH133" s="88"/>
      <c r="AI133" s="88"/>
      <c r="AJ133" s="88"/>
      <c r="AK133" s="88"/>
      <c r="AL133" s="88"/>
      <c r="AM133" s="88"/>
      <c r="AN133" s="88"/>
      <c r="AO133" s="88"/>
      <c r="AP133" s="88"/>
      <c r="AQ133" s="88"/>
      <c r="AR133" s="88"/>
      <c r="AS133" s="88"/>
      <c r="AT133" s="88"/>
      <c r="AU133" s="88"/>
      <c r="AV133" s="88"/>
      <c r="AW133" s="88"/>
      <c r="AX133" s="88"/>
      <c r="AY133" s="88"/>
      <c r="AZ133" s="88"/>
      <c r="BA133" s="88"/>
      <c r="BB133" s="88"/>
      <c r="BC133" s="88"/>
      <c r="BD133" s="88"/>
      <c r="BE133" s="88"/>
      <c r="BF133" s="88"/>
      <c r="BG133" s="88"/>
      <c r="BH133" s="88"/>
      <c r="BI133" s="88"/>
      <c r="BJ133" s="88"/>
      <c r="BK133" s="88"/>
      <c r="BL133" s="88"/>
      <c r="BM133" s="88"/>
      <c r="BN133" s="88"/>
      <c r="BO133" s="88"/>
      <c r="BP133" s="88"/>
      <c r="BQ133" s="88"/>
      <c r="BR133" s="88"/>
      <c r="BS133" s="88"/>
      <c r="BT133" s="88"/>
      <c r="BU133" s="88"/>
      <c r="BV133" s="88"/>
      <c r="BW133" s="88"/>
      <c r="BX133" s="88"/>
      <c r="BY133" s="88"/>
      <c r="BZ133" s="88"/>
      <c r="CA133" s="88"/>
      <c r="CB133" s="88"/>
      <c r="CC133" s="88"/>
      <c r="CD133" s="88"/>
      <c r="CE133" s="88"/>
      <c r="CF133" s="88"/>
      <c r="CG133" s="88"/>
      <c r="CH133" s="88"/>
      <c r="CI133" s="88"/>
      <c r="CJ133" s="88"/>
      <c r="CK133" s="88"/>
      <c r="CL133" s="88"/>
      <c r="CM133" s="88"/>
      <c r="CN133" s="88"/>
      <c r="CO133" s="88"/>
      <c r="CP133" s="88"/>
      <c r="CQ133" s="88"/>
      <c r="CR133" s="88"/>
      <c r="CS133" s="88"/>
      <c r="CT133" s="88"/>
      <c r="CU133" s="88"/>
      <c r="CV133" s="88"/>
      <c r="CW133" s="88"/>
      <c r="CX133" s="88"/>
      <c r="CY133" s="88"/>
      <c r="CZ133" s="88"/>
      <c r="DA133" s="88"/>
      <c r="DB133" s="88"/>
      <c r="DC133" s="88"/>
      <c r="DD133" s="88"/>
      <c r="DE133" s="88"/>
      <c r="DF133" s="88"/>
      <c r="DG133" s="88"/>
      <c r="DH133" s="88"/>
      <c r="DI133" s="88"/>
      <c r="DJ133" s="88"/>
      <c r="DK133" s="88"/>
      <c r="DL133" s="88"/>
      <c r="DM133" s="88"/>
      <c r="DN133" s="88"/>
      <c r="DO133" s="88"/>
      <c r="DP133" s="88"/>
      <c r="DQ133" s="88"/>
      <c r="DR133" s="88"/>
      <c r="DS133" s="88"/>
      <c r="DT133" s="88"/>
      <c r="DU133" s="88"/>
      <c r="DV133" s="88"/>
      <c r="DW133" s="88"/>
      <c r="DX133" s="88"/>
    </row>
    <row r="134" spans="1:128" ht="15.6" customHeight="1">
      <c r="A134" s="224"/>
      <c r="B134" s="875" t="s">
        <v>132</v>
      </c>
      <c r="C134" s="876"/>
      <c r="D134" s="877"/>
      <c r="E134" s="342" t="s">
        <v>245</v>
      </c>
      <c r="F134" s="343" cm="1">
        <f t="array" ref="F134">SUMIFS($L$11:$L$31,$C$11:$C$31,$B134,$T$11:$T$31,$E134)</f>
        <v>0</v>
      </c>
      <c r="G134" s="343" cm="1">
        <f t="array" ref="G134">SUMIFS($L$40:$L$60,$C$40:$C$60,$B134,$T$40:$T$60,$E134)+SUMIFS($L$68:$L$88,$C$68:$C$88,B134,$AG$68:$AG$88,E134)+SUMIFS($AE$11:$AE$31,$C$11:$C$31,B134,$T$11:$T$31,E134)</f>
        <v>0</v>
      </c>
      <c r="H134" s="343" cm="1">
        <f t="array" ref="H134">G134-F134</f>
        <v>0</v>
      </c>
      <c r="I134" s="344" t="s">
        <v>246</v>
      </c>
      <c r="J134" s="345"/>
      <c r="K134" s="88"/>
      <c r="L134" s="88"/>
      <c r="M134" s="88"/>
      <c r="N134" s="88"/>
      <c r="O134" s="88"/>
      <c r="P134" s="88"/>
      <c r="Q134" s="88"/>
      <c r="R134" s="720"/>
      <c r="S134" s="88"/>
      <c r="T134" s="88"/>
      <c r="U134" s="88"/>
      <c r="V134" s="88"/>
      <c r="W134" s="88"/>
      <c r="X134" s="88"/>
      <c r="Y134" s="88"/>
      <c r="Z134" s="88"/>
      <c r="AA134" s="88"/>
      <c r="AB134" s="88"/>
      <c r="AC134" s="88"/>
      <c r="AD134" s="88"/>
      <c r="AE134" s="88"/>
      <c r="AF134" s="88"/>
      <c r="AG134" s="88"/>
      <c r="AH134" s="88"/>
      <c r="AI134" s="88"/>
      <c r="AJ134" s="88"/>
      <c r="AK134" s="88"/>
      <c r="AL134" s="88"/>
      <c r="AM134" s="88"/>
      <c r="AN134" s="88"/>
      <c r="AO134" s="88"/>
      <c r="AP134" s="88"/>
      <c r="AQ134" s="88"/>
      <c r="AR134" s="88"/>
      <c r="AS134" s="88"/>
      <c r="AT134" s="88"/>
      <c r="AU134" s="88"/>
      <c r="AV134" s="88"/>
      <c r="AW134" s="88"/>
      <c r="AX134" s="88"/>
      <c r="AY134" s="88"/>
      <c r="AZ134" s="88"/>
      <c r="BA134" s="88"/>
      <c r="BB134" s="88"/>
      <c r="BC134" s="88"/>
      <c r="BD134" s="88"/>
      <c r="BE134" s="88"/>
      <c r="BF134" s="88"/>
      <c r="BG134" s="88"/>
      <c r="BH134" s="88"/>
      <c r="BI134" s="88"/>
      <c r="BJ134" s="88"/>
      <c r="BK134" s="88"/>
      <c r="BL134" s="88"/>
      <c r="BM134" s="88"/>
      <c r="BN134" s="88"/>
      <c r="BO134" s="88"/>
      <c r="BP134" s="88"/>
      <c r="BQ134" s="88"/>
      <c r="BR134" s="88"/>
      <c r="BS134" s="88"/>
      <c r="BT134" s="88"/>
      <c r="BU134" s="88"/>
      <c r="BV134" s="88"/>
      <c r="BW134" s="88"/>
      <c r="BX134" s="88"/>
      <c r="BY134" s="88"/>
      <c r="BZ134" s="88"/>
      <c r="CA134" s="88"/>
      <c r="CB134" s="88"/>
      <c r="CC134" s="88"/>
      <c r="CD134" s="88"/>
      <c r="CE134" s="88"/>
      <c r="CF134" s="88"/>
      <c r="CG134" s="88"/>
      <c r="CH134" s="88"/>
      <c r="CI134" s="88"/>
      <c r="CJ134" s="88"/>
      <c r="CK134" s="88"/>
      <c r="CL134" s="88"/>
      <c r="CM134" s="88"/>
      <c r="CN134" s="88"/>
      <c r="CO134" s="88"/>
      <c r="CP134" s="88"/>
      <c r="CQ134" s="88"/>
      <c r="CR134" s="88"/>
      <c r="CS134" s="88"/>
      <c r="CT134" s="88"/>
      <c r="CU134" s="88"/>
      <c r="CV134" s="88"/>
      <c r="CW134" s="88"/>
      <c r="CX134" s="88"/>
      <c r="CY134" s="88"/>
      <c r="CZ134" s="88"/>
      <c r="DA134" s="88"/>
      <c r="DB134" s="88"/>
      <c r="DC134" s="88"/>
      <c r="DD134" s="88"/>
      <c r="DE134" s="88"/>
      <c r="DF134" s="88"/>
      <c r="DG134" s="88"/>
      <c r="DH134" s="88"/>
      <c r="DI134" s="88"/>
      <c r="DJ134" s="88"/>
      <c r="DK134" s="88"/>
      <c r="DL134" s="88"/>
      <c r="DM134" s="88"/>
      <c r="DN134" s="88"/>
      <c r="DO134" s="88"/>
      <c r="DP134" s="88"/>
      <c r="DQ134" s="88"/>
      <c r="DR134" s="88"/>
      <c r="DS134" s="88"/>
      <c r="DT134" s="88"/>
      <c r="DU134" s="88"/>
      <c r="DV134" s="88"/>
      <c r="DW134" s="88"/>
      <c r="DX134" s="88"/>
    </row>
    <row r="135" spans="1:128" ht="23.1" customHeight="1">
      <c r="A135" s="224"/>
      <c r="B135" s="890"/>
      <c r="C135" s="891"/>
      <c r="D135" s="892"/>
      <c r="E135" s="348" t="s">
        <v>130</v>
      </c>
      <c r="F135" s="349" cm="1">
        <f t="array" ref="F135">SUMIFS($L$11:$L$31,$C$11:$C$31,$B134,$T$11:$T$31,$E135)</f>
        <v>0</v>
      </c>
      <c r="G135" s="349" cm="1">
        <f t="array" ref="G135">SUMIFS($L$40:$L$60,$C$40:$C$60,$B134,$T$40:$T$60,$E135)+SUMIFS($L$68:$L$88,$C$68:$C$88,B134,$AG$68:$AG$88,E135)+SUMIFS($AE$11:$AE$31,$C$11:$C$31,B134,$T$11:$T$31,E135)</f>
        <v>0.40779472477706497</v>
      </c>
      <c r="H135" s="349" cm="1">
        <f t="array" ref="H135">G135-F135</f>
        <v>0.40779472477706497</v>
      </c>
      <c r="I135" s="350" t="str" cm="1">
        <f t="array" ref="I135">IF(F135=0,"N/A",IF(H135&lt;0,"No ▲","Yes ✓"))</f>
        <v>N/A</v>
      </c>
      <c r="J135" s="216" cm="1">
        <f t="array" ref="J135">IF(I135="No ▲",1,0)</f>
        <v>0</v>
      </c>
      <c r="K135" s="88"/>
      <c r="L135" s="88"/>
      <c r="M135" s="88"/>
      <c r="N135" s="88"/>
      <c r="O135" s="88"/>
      <c r="P135" s="88"/>
      <c r="Q135" s="88"/>
      <c r="R135" s="720"/>
      <c r="S135" s="88"/>
      <c r="T135" s="88"/>
      <c r="U135" s="88"/>
      <c r="V135" s="88"/>
      <c r="W135" s="88"/>
      <c r="X135" s="88"/>
      <c r="Y135" s="88"/>
      <c r="Z135" s="88"/>
      <c r="AA135" s="88"/>
      <c r="AB135" s="88"/>
      <c r="AC135" s="88"/>
      <c r="AD135" s="88"/>
      <c r="AE135" s="88"/>
      <c r="AF135" s="88"/>
      <c r="AG135" s="88"/>
      <c r="AH135" s="88"/>
      <c r="AI135" s="88"/>
      <c r="AJ135" s="88"/>
      <c r="AK135" s="88"/>
      <c r="AL135" s="88"/>
      <c r="AM135" s="88"/>
      <c r="AN135" s="88"/>
      <c r="AO135" s="88"/>
      <c r="AP135" s="88"/>
      <c r="AQ135" s="88"/>
      <c r="AR135" s="88"/>
      <c r="AS135" s="88"/>
      <c r="AT135" s="88"/>
      <c r="AU135" s="88"/>
      <c r="AV135" s="88"/>
      <c r="AW135" s="88"/>
      <c r="AX135" s="88"/>
      <c r="AY135" s="88"/>
      <c r="AZ135" s="88"/>
      <c r="BA135" s="88"/>
      <c r="BB135" s="88"/>
      <c r="BC135" s="88"/>
      <c r="BD135" s="88"/>
      <c r="BE135" s="88"/>
      <c r="BF135" s="88"/>
      <c r="BG135" s="88"/>
      <c r="BH135" s="88"/>
      <c r="BI135" s="88"/>
      <c r="BJ135" s="88"/>
      <c r="BK135" s="88"/>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c r="DH135" s="88"/>
      <c r="DI135" s="88"/>
      <c r="DJ135" s="88"/>
      <c r="DK135" s="88"/>
      <c r="DL135" s="88"/>
      <c r="DM135" s="88"/>
      <c r="DN135" s="88"/>
      <c r="DO135" s="88"/>
      <c r="DP135" s="88"/>
      <c r="DQ135" s="88"/>
      <c r="DR135" s="88"/>
      <c r="DS135" s="88"/>
      <c r="DT135" s="88"/>
      <c r="DU135" s="88"/>
      <c r="DV135" s="88"/>
      <c r="DW135" s="88"/>
      <c r="DX135" s="88"/>
    </row>
    <row r="136" spans="1:128" ht="15.6" customHeight="1">
      <c r="A136" s="202"/>
      <c r="B136" s="351"/>
      <c r="C136" s="351"/>
      <c r="D136" s="351"/>
      <c r="E136" s="351"/>
      <c r="F136" s="351"/>
      <c r="G136" s="351"/>
      <c r="H136" s="351"/>
      <c r="I136" s="351"/>
      <c r="J136" s="352"/>
      <c r="K136" s="88"/>
      <c r="L136" s="88"/>
      <c r="M136" s="260"/>
      <c r="N136" s="88"/>
      <c r="O136" s="88"/>
      <c r="P136" s="88"/>
      <c r="Q136" s="88"/>
      <c r="R136" s="720"/>
      <c r="S136" s="88"/>
      <c r="T136" s="88"/>
      <c r="U136" s="88"/>
      <c r="V136" s="88"/>
      <c r="W136" s="88"/>
      <c r="X136" s="88"/>
      <c r="Y136" s="88"/>
      <c r="Z136" s="88"/>
      <c r="AA136" s="88"/>
      <c r="AB136" s="88"/>
      <c r="AC136" s="88"/>
      <c r="AD136" s="88"/>
      <c r="AE136" s="88"/>
      <c r="AF136" s="88"/>
      <c r="AG136" s="88"/>
      <c r="AH136" s="88"/>
      <c r="AI136" s="88"/>
      <c r="AJ136" s="88"/>
      <c r="AK136" s="88"/>
      <c r="AL136" s="88"/>
      <c r="AM136" s="88"/>
      <c r="AN136" s="88"/>
      <c r="AO136" s="88"/>
      <c r="AP136" s="88"/>
      <c r="AQ136" s="88"/>
      <c r="AR136" s="88"/>
      <c r="AS136" s="88"/>
      <c r="AT136" s="88"/>
      <c r="AU136" s="88"/>
      <c r="AV136" s="88"/>
      <c r="AW136" s="88"/>
      <c r="AX136" s="88"/>
      <c r="AY136" s="88"/>
      <c r="AZ136" s="88"/>
      <c r="BA136" s="88"/>
      <c r="BB136" s="88"/>
      <c r="BC136" s="88"/>
      <c r="BD136" s="88"/>
      <c r="BE136" s="88"/>
      <c r="BF136" s="88"/>
      <c r="BG136" s="88"/>
      <c r="BH136" s="88"/>
      <c r="BI136" s="88"/>
      <c r="BJ136" s="88"/>
      <c r="BK136" s="88"/>
      <c r="BL136" s="88"/>
      <c r="BM136" s="88"/>
      <c r="BN136" s="88"/>
      <c r="BO136" s="88"/>
      <c r="BP136" s="88"/>
      <c r="BQ136" s="88"/>
      <c r="BR136" s="88"/>
      <c r="BS136" s="88"/>
      <c r="BT136" s="88"/>
      <c r="BU136" s="88"/>
      <c r="BV136" s="88"/>
      <c r="BW136" s="88"/>
      <c r="BX136" s="88"/>
      <c r="BY136" s="88"/>
      <c r="BZ136" s="88"/>
      <c r="CA136" s="88"/>
      <c r="CB136" s="88"/>
      <c r="CC136" s="88"/>
      <c r="CD136" s="88"/>
      <c r="CE136" s="88"/>
      <c r="CF136" s="88"/>
      <c r="CG136" s="88"/>
      <c r="CH136" s="88"/>
      <c r="CI136" s="88"/>
      <c r="CJ136" s="88"/>
      <c r="CK136" s="88"/>
      <c r="CL136" s="88"/>
      <c r="CM136" s="88"/>
      <c r="CN136" s="88"/>
      <c r="CO136" s="88"/>
      <c r="CP136" s="88"/>
      <c r="CQ136" s="88"/>
      <c r="CR136" s="88"/>
      <c r="CS136" s="88"/>
      <c r="CT136" s="88"/>
      <c r="CU136" s="88"/>
      <c r="CV136" s="88"/>
      <c r="CW136" s="88"/>
      <c r="CX136" s="88"/>
      <c r="CY136" s="88"/>
      <c r="CZ136" s="88"/>
      <c r="DA136" s="88"/>
      <c r="DB136" s="88"/>
      <c r="DC136" s="88"/>
      <c r="DD136" s="88"/>
      <c r="DE136" s="88"/>
      <c r="DF136" s="88"/>
      <c r="DG136" s="88"/>
      <c r="DH136" s="88"/>
      <c r="DI136" s="88"/>
      <c r="DJ136" s="88"/>
      <c r="DK136" s="88"/>
      <c r="DL136" s="88"/>
      <c r="DM136" s="88"/>
      <c r="DN136" s="88"/>
      <c r="DO136" s="88"/>
      <c r="DP136" s="88"/>
      <c r="DQ136" s="88"/>
      <c r="DR136" s="88"/>
      <c r="DS136" s="88"/>
      <c r="DT136" s="88"/>
      <c r="DU136" s="88"/>
      <c r="DV136" s="88"/>
      <c r="DW136" s="88"/>
      <c r="DX136" s="88"/>
    </row>
    <row r="137" spans="1:128" ht="36.9" customHeight="1">
      <c r="A137" s="224"/>
      <c r="B137" s="811" t="s">
        <v>239</v>
      </c>
      <c r="C137" s="812"/>
      <c r="D137" s="812"/>
      <c r="E137" s="813"/>
      <c r="F137" s="339" t="s">
        <v>240</v>
      </c>
      <c r="G137" s="339" t="s">
        <v>241</v>
      </c>
      <c r="H137" s="339" t="s">
        <v>242</v>
      </c>
      <c r="I137" s="340" t="s">
        <v>243</v>
      </c>
      <c r="J137" s="345"/>
      <c r="K137" s="88"/>
      <c r="L137" s="88"/>
      <c r="M137" s="260"/>
      <c r="N137" s="88"/>
      <c r="O137" s="88"/>
      <c r="P137" s="88"/>
      <c r="Q137" s="88"/>
      <c r="R137" s="720"/>
      <c r="S137" s="88"/>
      <c r="T137" s="88"/>
      <c r="U137" s="88"/>
      <c r="V137" s="88"/>
      <c r="W137" s="88"/>
      <c r="X137" s="88"/>
      <c r="Y137" s="88"/>
      <c r="Z137" s="88"/>
      <c r="AA137" s="88"/>
      <c r="AB137" s="88"/>
      <c r="AC137" s="88"/>
      <c r="AD137" s="88"/>
      <c r="AE137" s="88"/>
      <c r="AF137" s="88"/>
      <c r="AG137" s="88"/>
      <c r="AH137" s="88"/>
      <c r="AI137" s="88"/>
      <c r="AJ137" s="88"/>
      <c r="AK137" s="88"/>
      <c r="AL137" s="88"/>
      <c r="AM137" s="88"/>
      <c r="AN137" s="88"/>
      <c r="AO137" s="88"/>
      <c r="AP137" s="88"/>
      <c r="AQ137" s="88"/>
      <c r="AR137" s="88"/>
      <c r="AS137" s="88"/>
      <c r="AT137" s="88"/>
      <c r="AU137" s="88"/>
      <c r="AV137" s="88"/>
      <c r="AW137" s="88"/>
      <c r="AX137" s="88"/>
      <c r="AY137" s="88"/>
      <c r="AZ137" s="88"/>
      <c r="BA137" s="88"/>
      <c r="BB137" s="88"/>
      <c r="BC137" s="88"/>
      <c r="BD137" s="88"/>
      <c r="BE137" s="88"/>
      <c r="BF137" s="88"/>
      <c r="BG137" s="88"/>
      <c r="BH137" s="88"/>
      <c r="BI137" s="88"/>
      <c r="BJ137" s="88"/>
      <c r="BK137" s="88"/>
      <c r="BL137" s="88"/>
      <c r="BM137" s="88"/>
      <c r="BN137" s="88"/>
      <c r="BO137" s="88"/>
      <c r="BP137" s="88"/>
      <c r="BQ137" s="88"/>
      <c r="BR137" s="88"/>
      <c r="BS137" s="88"/>
      <c r="BT137" s="88"/>
      <c r="BU137" s="88"/>
      <c r="BV137" s="88"/>
      <c r="BW137" s="88"/>
      <c r="BX137" s="88"/>
      <c r="BY137" s="88"/>
      <c r="BZ137" s="88"/>
      <c r="CA137" s="88"/>
      <c r="CB137" s="88"/>
      <c r="CC137" s="88"/>
      <c r="CD137" s="88"/>
      <c r="CE137" s="88"/>
      <c r="CF137" s="88"/>
      <c r="CG137" s="88"/>
      <c r="CH137" s="88"/>
      <c r="CI137" s="88"/>
      <c r="CJ137" s="88"/>
      <c r="CK137" s="88"/>
      <c r="CL137" s="88"/>
      <c r="CM137" s="88"/>
      <c r="CN137" s="88"/>
      <c r="CO137" s="88"/>
      <c r="CP137" s="88"/>
      <c r="CQ137" s="88"/>
      <c r="CR137" s="88"/>
      <c r="CS137" s="88"/>
      <c r="CT137" s="88"/>
      <c r="CU137" s="88"/>
      <c r="CV137" s="88"/>
      <c r="CW137" s="88"/>
      <c r="CX137" s="88"/>
      <c r="CY137" s="88"/>
      <c r="CZ137" s="88"/>
      <c r="DA137" s="88"/>
      <c r="DB137" s="88"/>
      <c r="DC137" s="88"/>
      <c r="DD137" s="88"/>
      <c r="DE137" s="88"/>
      <c r="DF137" s="88"/>
      <c r="DG137" s="88"/>
      <c r="DH137" s="88"/>
      <c r="DI137" s="88"/>
      <c r="DJ137" s="88"/>
      <c r="DK137" s="88"/>
      <c r="DL137" s="88"/>
      <c r="DM137" s="88"/>
      <c r="DN137" s="88"/>
      <c r="DO137" s="88"/>
      <c r="DP137" s="88"/>
      <c r="DQ137" s="88"/>
      <c r="DR137" s="88"/>
      <c r="DS137" s="88"/>
      <c r="DT137" s="88"/>
      <c r="DU137" s="88"/>
      <c r="DV137" s="88"/>
      <c r="DW137" s="88"/>
      <c r="DX137" s="88"/>
    </row>
    <row r="138" spans="1:128" ht="30.6" customHeight="1">
      <c r="A138" s="224"/>
      <c r="B138" s="884" t="s">
        <v>254</v>
      </c>
      <c r="C138" s="885"/>
      <c r="D138" s="885"/>
      <c r="E138" s="886"/>
      <c r="F138" s="343" cm="1">
        <f t="array" ref="F138">SUMIFS($L$11:$L$31,$T$11:$T$31,"Medium")</f>
        <v>0.71919999999999995</v>
      </c>
      <c r="G138" s="353" cm="1">
        <f t="array" ref="G138">IF(L61+L89+P1=0,0,SUMIFS($L$40:$L$60,$T$40:$T$60,"Medium")+SUMIFS($L$68:$L$87,$AG$68:$AG$87,"Medium")+SUMIFS($AE$11:$AE$31,$T$11:$T$31,"Medium"))</f>
        <v>1.0853703331090649</v>
      </c>
      <c r="H138" s="343" cm="1">
        <f t="array" ref="H138">IFERROR(G138-F138,"")</f>
        <v>0.36617033310906499</v>
      </c>
      <c r="I138" s="354" t="str" cm="1">
        <f t="array" ref="I138">IF(G138="","",IF(H138&gt;=0,"Yes ✓","No ▲"))</f>
        <v>Yes ✓</v>
      </c>
      <c r="J138" s="216" cm="1">
        <f t="array" ref="J138">IF(I138="No ▲",1,0)</f>
        <v>0</v>
      </c>
      <c r="K138" s="88"/>
      <c r="L138" s="88"/>
      <c r="M138" s="88"/>
      <c r="N138" s="88"/>
      <c r="O138" s="88"/>
      <c r="P138" s="88"/>
      <c r="Q138" s="88"/>
      <c r="R138" s="719" t="s">
        <v>91</v>
      </c>
      <c r="S138" s="88"/>
      <c r="T138" s="88"/>
      <c r="U138" s="88"/>
      <c r="V138" s="88"/>
      <c r="W138" s="88"/>
      <c r="X138" s="88"/>
      <c r="Y138" s="88"/>
      <c r="Z138" s="88"/>
      <c r="AA138" s="88"/>
      <c r="AB138" s="88"/>
      <c r="AC138" s="88"/>
      <c r="AD138" s="88"/>
      <c r="AE138" s="88"/>
      <c r="AF138" s="88"/>
      <c r="AG138" s="88"/>
      <c r="AH138" s="88"/>
      <c r="AI138" s="88"/>
      <c r="AJ138" s="88"/>
      <c r="AK138" s="88"/>
      <c r="AL138" s="88"/>
      <c r="AM138" s="88"/>
      <c r="AN138" s="88"/>
      <c r="AO138" s="88"/>
      <c r="AP138" s="88"/>
      <c r="AQ138" s="88"/>
      <c r="AR138" s="88"/>
      <c r="AS138" s="88"/>
      <c r="AT138" s="88"/>
      <c r="AU138" s="88"/>
      <c r="AV138" s="88"/>
      <c r="AW138" s="88"/>
      <c r="AX138" s="88"/>
      <c r="AY138" s="88"/>
      <c r="AZ138" s="88"/>
      <c r="BA138" s="88"/>
      <c r="BB138" s="88"/>
      <c r="BC138" s="88"/>
      <c r="BD138" s="88"/>
      <c r="BE138" s="88"/>
      <c r="BF138" s="88"/>
      <c r="BG138" s="88"/>
      <c r="BH138" s="88"/>
      <c r="BI138" s="88"/>
      <c r="BJ138" s="88"/>
      <c r="BK138" s="88"/>
      <c r="BL138" s="88"/>
      <c r="BM138" s="88"/>
      <c r="BN138" s="88"/>
      <c r="BO138" s="88"/>
      <c r="BP138" s="88"/>
      <c r="BQ138" s="88"/>
      <c r="BR138" s="88"/>
      <c r="BS138" s="88"/>
      <c r="BT138" s="88"/>
      <c r="BU138" s="88"/>
      <c r="BV138" s="88"/>
      <c r="BW138" s="88"/>
      <c r="BX138" s="88"/>
      <c r="BY138" s="88"/>
      <c r="BZ138" s="88"/>
      <c r="CA138" s="88"/>
      <c r="CB138" s="88"/>
      <c r="CC138" s="88"/>
      <c r="CD138" s="88"/>
      <c r="CE138" s="88"/>
      <c r="CF138" s="88"/>
      <c r="CG138" s="88"/>
      <c r="CH138" s="88"/>
      <c r="CI138" s="88"/>
      <c r="CJ138" s="88"/>
      <c r="CK138" s="88"/>
      <c r="CL138" s="88"/>
      <c r="CM138" s="88"/>
      <c r="CN138" s="88"/>
      <c r="CO138" s="88"/>
      <c r="CP138" s="88"/>
      <c r="CQ138" s="88"/>
      <c r="CR138" s="88"/>
      <c r="CS138" s="88"/>
      <c r="CT138" s="88"/>
      <c r="CU138" s="88"/>
      <c r="CV138" s="88"/>
      <c r="CW138" s="88"/>
      <c r="CX138" s="88"/>
      <c r="CY138" s="88"/>
      <c r="CZ138" s="88"/>
      <c r="DA138" s="88"/>
      <c r="DB138" s="88"/>
      <c r="DC138" s="88"/>
      <c r="DD138" s="88"/>
      <c r="DE138" s="88"/>
      <c r="DF138" s="88"/>
      <c r="DG138" s="88"/>
      <c r="DH138" s="88"/>
      <c r="DI138" s="88"/>
      <c r="DJ138" s="88"/>
      <c r="DK138" s="88"/>
      <c r="DL138" s="88"/>
      <c r="DM138" s="88"/>
      <c r="DN138" s="88"/>
      <c r="DO138" s="88"/>
      <c r="DP138" s="88"/>
      <c r="DQ138" s="88"/>
      <c r="DR138" s="88"/>
      <c r="DS138" s="88"/>
      <c r="DT138" s="88"/>
      <c r="DU138" s="88"/>
      <c r="DV138" s="88"/>
      <c r="DW138" s="88"/>
      <c r="DX138" s="88"/>
    </row>
    <row r="139" spans="1:128" ht="30.6" customHeight="1">
      <c r="A139" s="224"/>
      <c r="B139" s="884" t="s">
        <v>255</v>
      </c>
      <c r="C139" s="885"/>
      <c r="D139" s="885"/>
      <c r="E139" s="886"/>
      <c r="F139" s="343" cm="1">
        <f t="array" ref="F139">SUMIFS($L$11:$L$31,$T$11:$T$31,"Low")</f>
        <v>0</v>
      </c>
      <c r="G139" s="353" cm="1">
        <f t="array" ref="G139">IF(L61+L89+P1=0,0,SUMIFS($L$40:$L$60,$T$40:$T$60,"Low")+SUMIFS($L$68:$L$88,$AG$68:$AG$88,"Low")+SUMIFS($AE$11:$AE$31,$T$11:$T$31,"Low"))</f>
        <v>0</v>
      </c>
      <c r="H139" s="343" cm="1">
        <f t="array" ref="H139">IFERROR(G139-F139,"")</f>
        <v>0</v>
      </c>
      <c r="I139" s="354" t="str" cm="1">
        <f t="array" ref="I139">IF($I$142&gt;=0,"Yes ✓","No ▲")</f>
        <v>Yes ✓</v>
      </c>
      <c r="J139" s="216" cm="1">
        <f t="array" ref="J139">IF(I139="No ▲",1,0)</f>
        <v>0</v>
      </c>
      <c r="K139" s="88"/>
      <c r="L139" s="88"/>
      <c r="M139" s="88"/>
      <c r="N139" s="88"/>
      <c r="O139" s="88"/>
      <c r="P139" s="88"/>
      <c r="Q139" s="88"/>
      <c r="R139" s="720"/>
      <c r="S139" s="88"/>
      <c r="T139" s="88"/>
      <c r="U139" s="88"/>
      <c r="V139" s="88"/>
      <c r="W139" s="88"/>
      <c r="X139" s="88"/>
      <c r="Y139" s="88"/>
      <c r="Z139" s="88"/>
      <c r="AA139" s="88"/>
      <c r="AB139" s="88"/>
      <c r="AC139" s="88"/>
      <c r="AD139" s="88"/>
      <c r="AE139" s="88"/>
      <c r="AF139" s="88"/>
      <c r="AG139" s="88"/>
      <c r="AH139" s="88"/>
      <c r="AI139" s="88"/>
      <c r="AJ139" s="88"/>
      <c r="AK139" s="88"/>
      <c r="AL139" s="88"/>
      <c r="AM139" s="88"/>
      <c r="AN139" s="88"/>
      <c r="AO139" s="88"/>
      <c r="AP139" s="88"/>
      <c r="AQ139" s="88"/>
      <c r="AR139" s="88"/>
      <c r="AS139" s="88"/>
      <c r="AT139" s="88"/>
      <c r="AU139" s="88"/>
      <c r="AV139" s="88"/>
      <c r="AW139" s="88"/>
      <c r="AX139" s="88"/>
      <c r="AY139" s="88"/>
      <c r="AZ139" s="88"/>
      <c r="BA139" s="88"/>
      <c r="BB139" s="88"/>
      <c r="BC139" s="88"/>
      <c r="BD139" s="88"/>
      <c r="BE139" s="88"/>
      <c r="BF139" s="88"/>
      <c r="BG139" s="88"/>
      <c r="BH139" s="88"/>
      <c r="BI139" s="88"/>
      <c r="BJ139" s="88"/>
      <c r="BK139" s="88"/>
      <c r="BL139" s="88"/>
      <c r="BM139" s="88"/>
      <c r="BN139" s="88"/>
      <c r="BO139" s="88"/>
      <c r="BP139" s="88"/>
      <c r="BQ139" s="88"/>
      <c r="BR139" s="88"/>
      <c r="BS139" s="88"/>
      <c r="BT139" s="88"/>
      <c r="BU139" s="88"/>
      <c r="BV139" s="88"/>
      <c r="BW139" s="88"/>
      <c r="BX139" s="88"/>
      <c r="BY139" s="88"/>
      <c r="BZ139" s="88"/>
      <c r="CA139" s="88"/>
      <c r="CB139" s="88"/>
      <c r="CC139" s="88"/>
      <c r="CD139" s="88"/>
      <c r="CE139" s="88"/>
      <c r="CF139" s="88"/>
      <c r="CG139" s="88"/>
      <c r="CH139" s="88"/>
      <c r="CI139" s="88"/>
      <c r="CJ139" s="88"/>
      <c r="CK139" s="88"/>
      <c r="CL139" s="88"/>
      <c r="CM139" s="88"/>
      <c r="CN139" s="88"/>
      <c r="CO139" s="88"/>
      <c r="CP139" s="88"/>
      <c r="CQ139" s="88"/>
      <c r="CR139" s="88"/>
      <c r="CS139" s="88"/>
      <c r="CT139" s="88"/>
      <c r="CU139" s="88"/>
      <c r="CV139" s="88"/>
      <c r="CW139" s="88"/>
      <c r="CX139" s="88"/>
      <c r="CY139" s="88"/>
      <c r="CZ139" s="88"/>
      <c r="DA139" s="88"/>
      <c r="DB139" s="88"/>
      <c r="DC139" s="88"/>
      <c r="DD139" s="88"/>
      <c r="DE139" s="88"/>
      <c r="DF139" s="88"/>
      <c r="DG139" s="88"/>
      <c r="DH139" s="88"/>
      <c r="DI139" s="88"/>
      <c r="DJ139" s="88"/>
      <c r="DK139" s="88"/>
      <c r="DL139" s="88"/>
      <c r="DM139" s="88"/>
      <c r="DN139" s="88"/>
      <c r="DO139" s="88"/>
      <c r="DP139" s="88"/>
      <c r="DQ139" s="88"/>
      <c r="DR139" s="88"/>
      <c r="DS139" s="88"/>
      <c r="DT139" s="88"/>
      <c r="DU139" s="88"/>
      <c r="DV139" s="88"/>
      <c r="DW139" s="88"/>
      <c r="DX139" s="88"/>
    </row>
    <row r="140" spans="1:128" ht="41.25" customHeight="1">
      <c r="A140" s="224"/>
      <c r="B140" s="887" t="s">
        <v>256</v>
      </c>
      <c r="C140" s="888"/>
      <c r="D140" s="888"/>
      <c r="E140" s="889"/>
      <c r="F140" s="881" cm="1">
        <f t="array" ref="F140">IFERROR(H138+H139,"")</f>
        <v>0.36617033310906499</v>
      </c>
      <c r="G140" s="882"/>
      <c r="H140" s="883"/>
      <c r="I140" s="355" t="str" cm="1">
        <f t="array" ref="I140">IF(F140="","",IF(F140&gt;=0,"Yes ✓","No ▲"))</f>
        <v>Yes ✓</v>
      </c>
      <c r="J140" s="216" cm="1">
        <f t="array" ref="J140">IF(I140="No ▲",1,0)</f>
        <v>0</v>
      </c>
      <c r="K140" s="88"/>
      <c r="L140" s="88"/>
      <c r="M140" s="88"/>
      <c r="N140" s="88"/>
      <c r="O140" s="88"/>
      <c r="P140" s="88"/>
      <c r="Q140" s="88"/>
      <c r="R140" s="720"/>
      <c r="S140" s="88"/>
      <c r="T140" s="88"/>
      <c r="U140" s="88"/>
      <c r="V140" s="88"/>
      <c r="W140" s="88"/>
      <c r="X140" s="88"/>
      <c r="Y140" s="88"/>
      <c r="Z140" s="88"/>
      <c r="AA140" s="88"/>
      <c r="AB140" s="88"/>
      <c r="AC140" s="88"/>
      <c r="AD140" s="88"/>
      <c r="AE140" s="88"/>
      <c r="AF140" s="88"/>
      <c r="AG140" s="88"/>
      <c r="AH140" s="88"/>
      <c r="AI140" s="88"/>
      <c r="AJ140" s="88"/>
      <c r="AK140" s="88"/>
      <c r="AL140" s="88"/>
      <c r="AM140" s="88"/>
      <c r="AN140" s="88"/>
      <c r="AO140" s="88"/>
      <c r="AP140" s="88"/>
      <c r="AQ140" s="88"/>
      <c r="AR140" s="88"/>
      <c r="AS140" s="88"/>
      <c r="AT140" s="88"/>
      <c r="AU140" s="88"/>
      <c r="AV140" s="88"/>
      <c r="AW140" s="88"/>
      <c r="AX140" s="88"/>
      <c r="AY140" s="88"/>
      <c r="AZ140" s="88"/>
      <c r="BA140" s="88"/>
      <c r="BB140" s="88"/>
      <c r="BC140" s="88"/>
      <c r="BD140" s="88"/>
      <c r="BE140" s="88"/>
      <c r="BF140" s="88"/>
      <c r="BG140" s="88"/>
      <c r="BH140" s="88"/>
      <c r="BI140" s="88"/>
      <c r="BJ140" s="88"/>
      <c r="BK140" s="88"/>
      <c r="BL140" s="88"/>
      <c r="BM140" s="88"/>
      <c r="BN140" s="88"/>
      <c r="BO140" s="88"/>
      <c r="BP140" s="88"/>
      <c r="BQ140" s="88"/>
      <c r="BR140" s="88"/>
      <c r="BS140" s="88"/>
      <c r="BT140" s="88"/>
      <c r="BU140" s="88"/>
      <c r="BV140" s="88"/>
      <c r="BW140" s="88"/>
      <c r="BX140" s="88"/>
      <c r="BY140" s="88"/>
      <c r="BZ140" s="88"/>
      <c r="CA140" s="88"/>
      <c r="CB140" s="88"/>
      <c r="CC140" s="88"/>
      <c r="CD140" s="88"/>
      <c r="CE140" s="88"/>
      <c r="CF140" s="88"/>
      <c r="CG140" s="88"/>
      <c r="CH140" s="88"/>
      <c r="CI140" s="88"/>
      <c r="CJ140" s="88"/>
      <c r="CK140" s="88"/>
      <c r="CL140" s="88"/>
      <c r="CM140" s="88"/>
      <c r="CN140" s="88"/>
      <c r="CO140" s="88"/>
      <c r="CP140" s="88"/>
      <c r="CQ140" s="88"/>
      <c r="CR140" s="88"/>
      <c r="CS140" s="88"/>
      <c r="CT140" s="88"/>
      <c r="CU140" s="88"/>
      <c r="CV140" s="88"/>
      <c r="CW140" s="88"/>
      <c r="CX140" s="88"/>
      <c r="CY140" s="88"/>
      <c r="CZ140" s="88"/>
      <c r="DA140" s="88"/>
      <c r="DB140" s="88"/>
      <c r="DC140" s="88"/>
      <c r="DD140" s="88"/>
      <c r="DE140" s="88"/>
      <c r="DF140" s="88"/>
      <c r="DG140" s="88"/>
      <c r="DH140" s="88"/>
      <c r="DI140" s="88"/>
      <c r="DJ140" s="88"/>
      <c r="DK140" s="88"/>
      <c r="DL140" s="88"/>
      <c r="DM140" s="88"/>
      <c r="DN140" s="88"/>
      <c r="DO140" s="88"/>
      <c r="DP140" s="88"/>
      <c r="DQ140" s="88"/>
      <c r="DR140" s="88"/>
      <c r="DS140" s="88"/>
      <c r="DT140" s="88"/>
      <c r="DU140" s="88"/>
      <c r="DV140" s="88"/>
      <c r="DW140" s="88"/>
      <c r="DX140" s="88"/>
    </row>
    <row r="141" spans="1:128" ht="14.1" customHeight="1">
      <c r="A141" s="202"/>
      <c r="B141" s="203"/>
      <c r="C141" s="203"/>
      <c r="D141" s="203"/>
      <c r="E141" s="203"/>
      <c r="F141" s="203"/>
      <c r="G141" s="203"/>
      <c r="H141" s="203"/>
      <c r="I141" s="203"/>
      <c r="J141" s="88"/>
      <c r="K141" s="88"/>
      <c r="L141" s="88"/>
      <c r="M141" s="88"/>
      <c r="N141" s="88"/>
      <c r="O141" s="88"/>
      <c r="P141" s="88"/>
      <c r="Q141" s="88"/>
      <c r="R141" s="720"/>
      <c r="S141" s="88"/>
      <c r="T141" s="88"/>
      <c r="U141" s="88"/>
      <c r="V141" s="88"/>
      <c r="W141" s="88"/>
      <c r="X141" s="88"/>
      <c r="Y141" s="88"/>
      <c r="Z141" s="88"/>
      <c r="AA141" s="88"/>
      <c r="AB141" s="88"/>
      <c r="AC141" s="88"/>
      <c r="AD141" s="88"/>
      <c r="AE141" s="88"/>
      <c r="AF141" s="88"/>
      <c r="AG141" s="88"/>
      <c r="AH141" s="88"/>
      <c r="AI141" s="88"/>
      <c r="AJ141" s="88"/>
      <c r="AK141" s="88"/>
      <c r="AL141" s="88"/>
      <c r="AM141" s="88"/>
      <c r="AN141" s="88"/>
      <c r="AO141" s="88"/>
      <c r="AP141" s="88"/>
      <c r="AQ141" s="88"/>
      <c r="AR141" s="88"/>
      <c r="AS141" s="88"/>
      <c r="AT141" s="88"/>
      <c r="AU141" s="88"/>
      <c r="AV141" s="88"/>
      <c r="AW141" s="88"/>
      <c r="AX141" s="88"/>
      <c r="AY141" s="88"/>
      <c r="AZ141" s="88"/>
      <c r="BA141" s="88"/>
      <c r="BB141" s="88"/>
      <c r="BC141" s="88"/>
      <c r="BD141" s="88"/>
      <c r="BE141" s="88"/>
      <c r="BF141" s="88"/>
      <c r="BG141" s="88"/>
      <c r="BH141" s="88"/>
      <c r="BI141" s="88"/>
      <c r="BJ141" s="88"/>
      <c r="BK141" s="88"/>
      <c r="BL141" s="88"/>
      <c r="BM141" s="88"/>
      <c r="BN141" s="88"/>
      <c r="BO141" s="88"/>
      <c r="BP141" s="88"/>
      <c r="BQ141" s="88"/>
      <c r="BR141" s="88"/>
      <c r="BS141" s="88"/>
      <c r="BT141" s="88"/>
      <c r="BU141" s="88"/>
      <c r="BV141" s="88"/>
      <c r="BW141" s="88"/>
      <c r="BX141" s="88"/>
      <c r="BY141" s="88"/>
      <c r="BZ141" s="88"/>
      <c r="CA141" s="88"/>
      <c r="CB141" s="88"/>
      <c r="CC141" s="88"/>
      <c r="CD141" s="88"/>
      <c r="CE141" s="88"/>
      <c r="CF141" s="88"/>
      <c r="CG141" s="88"/>
      <c r="CH141" s="88"/>
      <c r="CI141" s="88"/>
      <c r="CJ141" s="88"/>
      <c r="CK141" s="88"/>
      <c r="CL141" s="88"/>
      <c r="CM141" s="88"/>
      <c r="CN141" s="88"/>
      <c r="CO141" s="88"/>
      <c r="CP141" s="88"/>
      <c r="CQ141" s="88"/>
      <c r="CR141" s="88"/>
      <c r="CS141" s="88"/>
      <c r="CT141" s="88"/>
      <c r="CU141" s="88"/>
      <c r="CV141" s="88"/>
      <c r="CW141" s="88"/>
      <c r="CX141" s="88"/>
      <c r="CY141" s="88"/>
      <c r="CZ141" s="88"/>
      <c r="DA141" s="88"/>
      <c r="DB141" s="88"/>
      <c r="DC141" s="88"/>
      <c r="DD141" s="88"/>
      <c r="DE141" s="88"/>
      <c r="DF141" s="88"/>
      <c r="DG141" s="88"/>
      <c r="DH141" s="88"/>
      <c r="DI141" s="88"/>
      <c r="DJ141" s="88"/>
      <c r="DK141" s="88"/>
      <c r="DL141" s="88"/>
      <c r="DM141" s="88"/>
      <c r="DN141" s="88"/>
      <c r="DO141" s="88"/>
      <c r="DP141" s="88"/>
      <c r="DQ141" s="88"/>
      <c r="DR141" s="88"/>
      <c r="DS141" s="88"/>
      <c r="DT141" s="88"/>
      <c r="DU141" s="88"/>
      <c r="DV141" s="88"/>
      <c r="DW141" s="88"/>
      <c r="DX141" s="88"/>
    </row>
    <row r="142" spans="1:128" ht="13.5" customHeight="1">
      <c r="A142" s="202"/>
      <c r="B142" s="88"/>
      <c r="C142" s="88"/>
      <c r="D142" s="88"/>
      <c r="E142" s="88"/>
      <c r="F142" s="88"/>
      <c r="G142" s="88"/>
      <c r="H142" s="88"/>
      <c r="I142" s="356" cm="1">
        <f t="array" ref="I142">IF($H$138&gt;0,($H$139+$H$138),$H$139)</f>
        <v>0.36617033310906499</v>
      </c>
      <c r="J142" s="88"/>
      <c r="K142" s="88"/>
      <c r="L142" s="88"/>
      <c r="M142" s="88"/>
      <c r="N142" s="88"/>
      <c r="O142" s="88"/>
      <c r="P142" s="88"/>
      <c r="Q142" s="88"/>
      <c r="R142" s="720"/>
      <c r="S142" s="88"/>
      <c r="T142" s="88"/>
      <c r="U142" s="88"/>
      <c r="V142" s="88"/>
      <c r="W142" s="88"/>
      <c r="X142" s="88"/>
      <c r="Y142" s="88"/>
      <c r="Z142" s="88"/>
      <c r="AA142" s="88"/>
      <c r="AB142" s="88"/>
      <c r="AC142" s="88"/>
      <c r="AD142" s="88"/>
      <c r="AE142" s="88"/>
      <c r="AF142" s="88"/>
      <c r="AG142" s="88"/>
      <c r="AH142" s="88"/>
      <c r="AI142" s="88"/>
      <c r="AJ142" s="88"/>
      <c r="AK142" s="88"/>
      <c r="AL142" s="88"/>
      <c r="AM142" s="88"/>
      <c r="AN142" s="88"/>
      <c r="AO142" s="88"/>
      <c r="AP142" s="88"/>
      <c r="AQ142" s="88"/>
      <c r="AR142" s="88"/>
      <c r="AS142" s="88"/>
      <c r="AT142" s="88"/>
      <c r="AU142" s="88"/>
      <c r="AV142" s="88"/>
      <c r="AW142" s="88"/>
      <c r="AX142" s="88"/>
      <c r="AY142" s="88"/>
      <c r="AZ142" s="88"/>
      <c r="BA142" s="88"/>
      <c r="BB142" s="88"/>
      <c r="BC142" s="88"/>
      <c r="BD142" s="88"/>
      <c r="BE142" s="88"/>
      <c r="BF142" s="88"/>
      <c r="BG142" s="88"/>
      <c r="BH142" s="88"/>
      <c r="BI142" s="88"/>
      <c r="BJ142" s="88"/>
      <c r="BK142" s="88"/>
      <c r="BL142" s="88"/>
      <c r="BM142" s="88"/>
      <c r="BN142" s="88"/>
      <c r="BO142" s="88"/>
      <c r="BP142" s="88"/>
      <c r="BQ142" s="88"/>
      <c r="BR142" s="88"/>
      <c r="BS142" s="88"/>
      <c r="BT142" s="88"/>
      <c r="BU142" s="88"/>
      <c r="BV142" s="88"/>
      <c r="BW142" s="88"/>
      <c r="BX142" s="88"/>
      <c r="BY142" s="88"/>
      <c r="BZ142" s="88"/>
      <c r="CA142" s="88"/>
      <c r="CB142" s="88"/>
      <c r="CC142" s="88"/>
      <c r="CD142" s="88"/>
      <c r="CE142" s="88"/>
      <c r="CF142" s="88"/>
      <c r="CG142" s="88"/>
      <c r="CH142" s="88"/>
      <c r="CI142" s="88"/>
      <c r="CJ142" s="88"/>
      <c r="CK142" s="88"/>
      <c r="CL142" s="88"/>
      <c r="CM142" s="88"/>
      <c r="CN142" s="88"/>
      <c r="CO142" s="88"/>
      <c r="CP142" s="88"/>
      <c r="CQ142" s="88"/>
      <c r="CR142" s="88"/>
      <c r="CS142" s="88"/>
      <c r="CT142" s="88"/>
      <c r="CU142" s="88"/>
      <c r="CV142" s="88"/>
      <c r="CW142" s="88"/>
      <c r="CX142" s="88"/>
      <c r="CY142" s="88"/>
      <c r="CZ142" s="88"/>
      <c r="DA142" s="88"/>
      <c r="DB142" s="88"/>
      <c r="DC142" s="88"/>
      <c r="DD142" s="88"/>
      <c r="DE142" s="88"/>
      <c r="DF142" s="88"/>
      <c r="DG142" s="88"/>
      <c r="DH142" s="88"/>
      <c r="DI142" s="88"/>
      <c r="DJ142" s="88"/>
      <c r="DK142" s="88"/>
      <c r="DL142" s="88"/>
      <c r="DM142" s="88"/>
      <c r="DN142" s="88"/>
      <c r="DO142" s="88"/>
      <c r="DP142" s="88"/>
      <c r="DQ142" s="88"/>
      <c r="DR142" s="88"/>
      <c r="DS142" s="88"/>
      <c r="DT142" s="88"/>
      <c r="DU142" s="88"/>
      <c r="DV142" s="88"/>
      <c r="DW142" s="88"/>
      <c r="DX142" s="88"/>
    </row>
    <row r="143" spans="1:128" ht="13.5" customHeight="1">
      <c r="A143" s="202"/>
      <c r="B143" s="88"/>
      <c r="C143" s="88"/>
      <c r="D143" s="88"/>
      <c r="E143" s="88"/>
      <c r="F143" s="88"/>
      <c r="G143" s="88"/>
      <c r="H143" s="88"/>
      <c r="I143" s="88"/>
      <c r="J143" s="88"/>
      <c r="K143" s="88"/>
      <c r="L143" s="88"/>
      <c r="M143" s="88"/>
      <c r="N143" s="88"/>
      <c r="O143" s="88"/>
      <c r="P143" s="88"/>
      <c r="Q143" s="88"/>
      <c r="R143" s="720"/>
      <c r="S143" s="88"/>
      <c r="T143" s="88"/>
      <c r="U143" s="88"/>
      <c r="V143" s="88"/>
      <c r="W143" s="88"/>
      <c r="X143" s="88"/>
      <c r="Y143" s="88"/>
      <c r="Z143" s="88"/>
      <c r="AA143" s="88"/>
      <c r="AB143" s="88"/>
      <c r="AC143" s="88"/>
      <c r="AD143" s="88"/>
      <c r="AE143" s="88"/>
      <c r="AF143" s="88"/>
      <c r="AG143" s="88"/>
      <c r="AH143" s="88"/>
      <c r="AI143" s="88"/>
      <c r="AJ143" s="88"/>
      <c r="AK143" s="88"/>
      <c r="AL143" s="88"/>
      <c r="AM143" s="88"/>
      <c r="AN143" s="88"/>
      <c r="AO143" s="88"/>
      <c r="AP143" s="88"/>
      <c r="AQ143" s="88"/>
      <c r="AR143" s="88"/>
      <c r="AS143" s="88"/>
      <c r="AT143" s="88"/>
      <c r="AU143" s="88"/>
      <c r="AV143" s="88"/>
      <c r="AW143" s="88"/>
      <c r="AX143" s="88"/>
      <c r="AY143" s="88"/>
      <c r="AZ143" s="88"/>
      <c r="BA143" s="88"/>
      <c r="BB143" s="88"/>
      <c r="BC143" s="88"/>
      <c r="BD143" s="88"/>
      <c r="BE143" s="88"/>
      <c r="BF143" s="88"/>
      <c r="BG143" s="88"/>
      <c r="BH143" s="88"/>
      <c r="BI143" s="88"/>
      <c r="BJ143" s="88"/>
      <c r="BK143" s="88"/>
      <c r="BL143" s="88"/>
      <c r="BM143" s="88"/>
      <c r="BN143" s="88"/>
      <c r="BO143" s="88"/>
      <c r="BP143" s="88"/>
      <c r="BQ143" s="88"/>
      <c r="BR143" s="88"/>
      <c r="BS143" s="88"/>
      <c r="BT143" s="88"/>
      <c r="BU143" s="88"/>
      <c r="BV143" s="88"/>
      <c r="BW143" s="88"/>
      <c r="BX143" s="88"/>
      <c r="BY143" s="88"/>
      <c r="BZ143" s="88"/>
      <c r="CA143" s="88"/>
      <c r="CB143" s="88"/>
      <c r="CC143" s="88"/>
      <c r="CD143" s="88"/>
      <c r="CE143" s="88"/>
      <c r="CF143" s="88"/>
      <c r="CG143" s="88"/>
      <c r="CH143" s="88"/>
      <c r="CI143" s="88"/>
      <c r="CJ143" s="88"/>
      <c r="CK143" s="88"/>
      <c r="CL143" s="88"/>
      <c r="CM143" s="88"/>
      <c r="CN143" s="88"/>
      <c r="CO143" s="88"/>
      <c r="CP143" s="88"/>
      <c r="CQ143" s="88"/>
      <c r="CR143" s="88"/>
      <c r="CS143" s="88"/>
      <c r="CT143" s="88"/>
      <c r="CU143" s="88"/>
      <c r="CV143" s="88"/>
      <c r="CW143" s="88"/>
      <c r="CX143" s="88"/>
      <c r="CY143" s="88"/>
      <c r="CZ143" s="88"/>
      <c r="DA143" s="88"/>
      <c r="DB143" s="88"/>
      <c r="DC143" s="88"/>
      <c r="DD143" s="88"/>
      <c r="DE143" s="88"/>
      <c r="DF143" s="88"/>
      <c r="DG143" s="88"/>
      <c r="DH143" s="88"/>
      <c r="DI143" s="88"/>
      <c r="DJ143" s="88"/>
      <c r="DK143" s="88"/>
      <c r="DL143" s="88"/>
      <c r="DM143" s="88"/>
      <c r="DN143" s="88"/>
      <c r="DO143" s="88"/>
      <c r="DP143" s="88"/>
      <c r="DQ143" s="88"/>
      <c r="DR143" s="88"/>
      <c r="DS143" s="88"/>
      <c r="DT143" s="88"/>
      <c r="DU143" s="88"/>
      <c r="DV143" s="88"/>
      <c r="DW143" s="88"/>
      <c r="DX143" s="88"/>
    </row>
    <row r="144" spans="1:128" ht="13.5" customHeight="1">
      <c r="A144" s="202"/>
      <c r="B144" s="88"/>
      <c r="C144" s="88"/>
      <c r="D144" s="88"/>
      <c r="E144" s="88"/>
      <c r="F144" s="88"/>
      <c r="G144" s="88"/>
      <c r="H144" s="88"/>
      <c r="I144" s="88"/>
      <c r="J144" s="88"/>
      <c r="K144" s="88"/>
      <c r="L144" s="88"/>
      <c r="M144" s="88"/>
      <c r="N144" s="88"/>
      <c r="O144" s="88"/>
      <c r="P144" s="88"/>
      <c r="Q144" s="88"/>
      <c r="R144" s="720"/>
      <c r="S144" s="88"/>
      <c r="T144" s="88"/>
      <c r="U144" s="88"/>
      <c r="V144" s="88"/>
      <c r="W144" s="88"/>
      <c r="X144" s="88"/>
      <c r="Y144" s="88"/>
      <c r="Z144" s="88"/>
      <c r="AA144" s="88"/>
      <c r="AB144" s="88"/>
      <c r="AC144" s="88"/>
      <c r="AD144" s="88"/>
      <c r="AE144" s="88"/>
      <c r="AF144" s="88"/>
      <c r="AG144" s="88"/>
      <c r="AH144" s="88"/>
      <c r="AI144" s="88"/>
      <c r="AJ144" s="88"/>
      <c r="AK144" s="88"/>
      <c r="AL144" s="88"/>
      <c r="AM144" s="88"/>
      <c r="AN144" s="88"/>
      <c r="AO144" s="88"/>
      <c r="AP144" s="88"/>
      <c r="AQ144" s="88"/>
      <c r="AR144" s="88"/>
      <c r="AS144" s="88"/>
      <c r="AT144" s="88"/>
      <c r="AU144" s="88"/>
      <c r="AV144" s="88"/>
      <c r="AW144" s="88"/>
      <c r="AX144" s="88"/>
      <c r="AY144" s="88"/>
      <c r="AZ144" s="88"/>
      <c r="BA144" s="88"/>
      <c r="BB144" s="88"/>
      <c r="BC144" s="88"/>
      <c r="BD144" s="88"/>
      <c r="BE144" s="88"/>
      <c r="BF144" s="88"/>
      <c r="BG144" s="88"/>
      <c r="BH144" s="88"/>
      <c r="BI144" s="88"/>
      <c r="BJ144" s="88"/>
      <c r="BK144" s="88"/>
      <c r="BL144" s="88"/>
      <c r="BM144" s="88"/>
      <c r="BN144" s="88"/>
      <c r="BO144" s="88"/>
      <c r="BP144" s="88"/>
      <c r="BQ144" s="88"/>
      <c r="BR144" s="88"/>
      <c r="BS144" s="88"/>
      <c r="BT144" s="88"/>
      <c r="BU144" s="88"/>
      <c r="BV144" s="88"/>
      <c r="BW144" s="88"/>
      <c r="BX144" s="88"/>
      <c r="BY144" s="88"/>
      <c r="BZ144" s="88"/>
      <c r="CA144" s="88"/>
      <c r="CB144" s="88"/>
      <c r="CC144" s="88"/>
      <c r="CD144" s="88"/>
      <c r="CE144" s="88"/>
      <c r="CF144" s="88"/>
      <c r="CG144" s="88"/>
      <c r="CH144" s="88"/>
      <c r="CI144" s="88"/>
      <c r="CJ144" s="88"/>
      <c r="CK144" s="88"/>
      <c r="CL144" s="88"/>
      <c r="CM144" s="88"/>
      <c r="CN144" s="88"/>
      <c r="CO144" s="88"/>
      <c r="CP144" s="88"/>
      <c r="CQ144" s="88"/>
      <c r="CR144" s="88"/>
      <c r="CS144" s="88"/>
      <c r="CT144" s="88"/>
      <c r="CU144" s="88"/>
      <c r="CV144" s="88"/>
      <c r="CW144" s="88"/>
      <c r="CX144" s="88"/>
      <c r="CY144" s="88"/>
      <c r="CZ144" s="88"/>
      <c r="DA144" s="88"/>
      <c r="DB144" s="88"/>
      <c r="DC144" s="88"/>
      <c r="DD144" s="88"/>
      <c r="DE144" s="88"/>
      <c r="DF144" s="88"/>
      <c r="DG144" s="88"/>
      <c r="DH144" s="88"/>
      <c r="DI144" s="88"/>
      <c r="DJ144" s="88"/>
      <c r="DK144" s="88"/>
      <c r="DL144" s="88"/>
      <c r="DM144" s="88"/>
      <c r="DN144" s="88"/>
      <c r="DO144" s="88"/>
      <c r="DP144" s="88"/>
      <c r="DQ144" s="88"/>
      <c r="DR144" s="88"/>
      <c r="DS144" s="88"/>
      <c r="DT144" s="88"/>
      <c r="DU144" s="88"/>
      <c r="DV144" s="88"/>
      <c r="DW144" s="88"/>
      <c r="DX144" s="88"/>
    </row>
    <row r="145" spans="1:128" ht="13.5" customHeight="1">
      <c r="A145" s="202"/>
      <c r="B145" s="88"/>
      <c r="C145" s="88"/>
      <c r="D145" s="88"/>
      <c r="E145" s="88"/>
      <c r="F145" s="88"/>
      <c r="G145" s="88"/>
      <c r="H145" s="88"/>
      <c r="I145" s="88"/>
      <c r="J145" s="88"/>
      <c r="K145" s="88"/>
      <c r="L145" s="88"/>
      <c r="M145" s="88"/>
      <c r="N145" s="88"/>
      <c r="O145" s="88"/>
      <c r="P145" s="88"/>
      <c r="Q145" s="88"/>
      <c r="R145" s="720"/>
      <c r="S145" s="88"/>
      <c r="T145" s="88"/>
      <c r="U145" s="88"/>
      <c r="V145" s="88"/>
      <c r="W145" s="88"/>
      <c r="X145" s="88"/>
      <c r="Y145" s="88"/>
      <c r="Z145" s="88"/>
      <c r="AA145" s="88"/>
      <c r="AB145" s="88"/>
      <c r="AC145" s="88"/>
      <c r="AD145" s="88"/>
      <c r="AE145" s="88"/>
      <c r="AF145" s="88"/>
      <c r="AG145" s="88"/>
      <c r="AH145" s="88"/>
      <c r="AI145" s="88"/>
      <c r="AJ145" s="88"/>
      <c r="AK145" s="88"/>
      <c r="AL145" s="88"/>
      <c r="AM145" s="88"/>
      <c r="AN145" s="88"/>
      <c r="AO145" s="88"/>
      <c r="AP145" s="88"/>
      <c r="AQ145" s="88"/>
      <c r="AR145" s="88"/>
      <c r="AS145" s="88"/>
      <c r="AT145" s="88"/>
      <c r="AU145" s="88"/>
      <c r="AV145" s="88"/>
      <c r="AW145" s="88"/>
      <c r="AX145" s="88"/>
      <c r="AY145" s="88"/>
      <c r="AZ145" s="88"/>
      <c r="BA145" s="88"/>
      <c r="BB145" s="88"/>
      <c r="BC145" s="88"/>
      <c r="BD145" s="88"/>
      <c r="BE145" s="88"/>
      <c r="BF145" s="88"/>
      <c r="BG145" s="88"/>
      <c r="BH145" s="88"/>
      <c r="BI145" s="88"/>
      <c r="BJ145" s="88"/>
      <c r="BK145" s="88"/>
      <c r="BL145" s="88"/>
      <c r="BM145" s="88"/>
      <c r="BN145" s="88"/>
      <c r="BO145" s="88"/>
      <c r="BP145" s="88"/>
      <c r="BQ145" s="88"/>
      <c r="BR145" s="88"/>
      <c r="BS145" s="88"/>
      <c r="BT145" s="88"/>
      <c r="BU145" s="88"/>
      <c r="BV145" s="88"/>
      <c r="BW145" s="88"/>
      <c r="BX145" s="88"/>
      <c r="BY145" s="88"/>
      <c r="BZ145" s="88"/>
      <c r="CA145" s="88"/>
      <c r="CB145" s="88"/>
      <c r="CC145" s="88"/>
      <c r="CD145" s="88"/>
      <c r="CE145" s="88"/>
      <c r="CF145" s="88"/>
      <c r="CG145" s="88"/>
      <c r="CH145" s="88"/>
      <c r="CI145" s="88"/>
      <c r="CJ145" s="88"/>
      <c r="CK145" s="88"/>
      <c r="CL145" s="88"/>
      <c r="CM145" s="88"/>
      <c r="CN145" s="88"/>
      <c r="CO145" s="88"/>
      <c r="CP145" s="88"/>
      <c r="CQ145" s="88"/>
      <c r="CR145" s="88"/>
      <c r="CS145" s="88"/>
      <c r="CT145" s="88"/>
      <c r="CU145" s="88"/>
      <c r="CV145" s="88"/>
      <c r="CW145" s="88"/>
      <c r="CX145" s="88"/>
      <c r="CY145" s="88"/>
      <c r="CZ145" s="88"/>
      <c r="DA145" s="88"/>
      <c r="DB145" s="88"/>
      <c r="DC145" s="88"/>
      <c r="DD145" s="88"/>
      <c r="DE145" s="88"/>
      <c r="DF145" s="88"/>
      <c r="DG145" s="88"/>
      <c r="DH145" s="88"/>
      <c r="DI145" s="88"/>
      <c r="DJ145" s="88"/>
      <c r="DK145" s="88"/>
      <c r="DL145" s="88"/>
      <c r="DM145" s="88"/>
      <c r="DN145" s="88"/>
      <c r="DO145" s="88"/>
      <c r="DP145" s="88"/>
      <c r="DQ145" s="88"/>
      <c r="DR145" s="88"/>
      <c r="DS145" s="88"/>
      <c r="DT145" s="88"/>
      <c r="DU145" s="88"/>
      <c r="DV145" s="88"/>
      <c r="DW145" s="88"/>
      <c r="DX145" s="88"/>
    </row>
    <row r="146" spans="1:128" ht="13.5" customHeight="1">
      <c r="A146" s="202"/>
      <c r="B146" s="88"/>
      <c r="C146" s="88"/>
      <c r="D146" s="88"/>
      <c r="E146" s="88"/>
      <c r="F146" s="88"/>
      <c r="G146" s="88"/>
      <c r="H146" s="88"/>
      <c r="I146" s="88"/>
      <c r="J146" s="88"/>
      <c r="K146" s="88"/>
      <c r="L146" s="88"/>
      <c r="M146" s="88"/>
      <c r="N146" s="88"/>
      <c r="O146" s="88"/>
      <c r="P146" s="88"/>
      <c r="Q146" s="88"/>
      <c r="R146" s="720"/>
      <c r="S146" s="88"/>
      <c r="T146" s="88"/>
      <c r="U146" s="88"/>
      <c r="V146" s="88"/>
      <c r="W146" s="88"/>
      <c r="X146" s="88"/>
      <c r="Y146" s="88"/>
      <c r="Z146" s="88"/>
      <c r="AA146" s="88"/>
      <c r="AB146" s="88"/>
      <c r="AC146" s="88"/>
      <c r="AD146" s="88"/>
      <c r="AE146" s="88"/>
      <c r="AF146" s="88"/>
      <c r="AG146" s="88"/>
      <c r="AH146" s="88"/>
      <c r="AI146" s="88"/>
      <c r="AJ146" s="88"/>
      <c r="AK146" s="88"/>
      <c r="AL146" s="88"/>
      <c r="AM146" s="88"/>
      <c r="AN146" s="88"/>
      <c r="AO146" s="88"/>
      <c r="AP146" s="88"/>
      <c r="AQ146" s="88"/>
      <c r="AR146" s="88"/>
      <c r="AS146" s="88"/>
      <c r="AT146" s="88"/>
      <c r="AU146" s="88"/>
      <c r="AV146" s="88"/>
      <c r="AW146" s="88"/>
      <c r="AX146" s="88"/>
      <c r="AY146" s="88"/>
      <c r="AZ146" s="88"/>
      <c r="BA146" s="88"/>
      <c r="BB146" s="88"/>
      <c r="BC146" s="88"/>
      <c r="BD146" s="88"/>
      <c r="BE146" s="88"/>
      <c r="BF146" s="88"/>
      <c r="BG146" s="88"/>
      <c r="BH146" s="88"/>
      <c r="BI146" s="88"/>
      <c r="BJ146" s="88"/>
      <c r="BK146" s="88"/>
      <c r="BL146" s="88"/>
      <c r="BM146" s="88"/>
      <c r="BN146" s="88"/>
      <c r="BO146" s="88"/>
      <c r="BP146" s="88"/>
      <c r="BQ146" s="88"/>
      <c r="BR146" s="88"/>
      <c r="BS146" s="88"/>
      <c r="BT146" s="88"/>
      <c r="BU146" s="88"/>
      <c r="BV146" s="88"/>
      <c r="BW146" s="88"/>
      <c r="BX146" s="88"/>
      <c r="BY146" s="88"/>
      <c r="BZ146" s="88"/>
      <c r="CA146" s="88"/>
      <c r="CB146" s="88"/>
      <c r="CC146" s="88"/>
      <c r="CD146" s="88"/>
      <c r="CE146" s="88"/>
      <c r="CF146" s="88"/>
      <c r="CG146" s="88"/>
      <c r="CH146" s="88"/>
      <c r="CI146" s="88"/>
      <c r="CJ146" s="88"/>
      <c r="CK146" s="88"/>
      <c r="CL146" s="88"/>
      <c r="CM146" s="88"/>
      <c r="CN146" s="88"/>
      <c r="CO146" s="88"/>
      <c r="CP146" s="88"/>
      <c r="CQ146" s="88"/>
      <c r="CR146" s="88"/>
      <c r="CS146" s="88"/>
      <c r="CT146" s="88"/>
      <c r="CU146" s="88"/>
      <c r="CV146" s="88"/>
      <c r="CW146" s="88"/>
      <c r="CX146" s="88"/>
      <c r="CY146" s="88"/>
      <c r="CZ146" s="88"/>
      <c r="DA146" s="88"/>
      <c r="DB146" s="88"/>
      <c r="DC146" s="88"/>
      <c r="DD146" s="88"/>
      <c r="DE146" s="88"/>
      <c r="DF146" s="88"/>
      <c r="DG146" s="88"/>
      <c r="DH146" s="88"/>
      <c r="DI146" s="88"/>
      <c r="DJ146" s="88"/>
      <c r="DK146" s="88"/>
      <c r="DL146" s="88"/>
      <c r="DM146" s="88"/>
      <c r="DN146" s="88"/>
      <c r="DO146" s="88"/>
      <c r="DP146" s="88"/>
      <c r="DQ146" s="88"/>
      <c r="DR146" s="88"/>
      <c r="DS146" s="88"/>
      <c r="DT146" s="88"/>
      <c r="DU146" s="88"/>
      <c r="DV146" s="88"/>
      <c r="DW146" s="88"/>
      <c r="DX146" s="88"/>
    </row>
    <row r="147" spans="1:128" ht="13.5" customHeight="1">
      <c r="A147" s="202"/>
      <c r="B147" s="88"/>
      <c r="C147" s="88"/>
      <c r="D147" s="88"/>
      <c r="E147" s="88"/>
      <c r="F147" s="88"/>
      <c r="G147" s="88"/>
      <c r="H147" s="88"/>
      <c r="I147" s="88"/>
      <c r="J147" s="88"/>
      <c r="K147" s="88"/>
      <c r="L147" s="88"/>
      <c r="M147" s="88"/>
      <c r="N147" s="88"/>
      <c r="O147" s="88"/>
      <c r="P147" s="88"/>
      <c r="Q147" s="88"/>
      <c r="R147" s="720"/>
      <c r="S147" s="88"/>
      <c r="T147" s="88"/>
      <c r="U147" s="88"/>
      <c r="V147" s="88"/>
      <c r="W147" s="88"/>
      <c r="X147" s="88"/>
      <c r="Y147" s="88"/>
      <c r="Z147" s="88"/>
      <c r="AA147" s="88"/>
      <c r="AB147" s="88"/>
      <c r="AC147" s="88"/>
      <c r="AD147" s="88"/>
      <c r="AE147" s="88"/>
      <c r="AF147" s="88"/>
      <c r="AG147" s="88"/>
      <c r="AH147" s="88"/>
      <c r="AI147" s="88"/>
      <c r="AJ147" s="88"/>
      <c r="AK147" s="88"/>
      <c r="AL147" s="88"/>
      <c r="AM147" s="88"/>
      <c r="AN147" s="88"/>
      <c r="AO147" s="88"/>
      <c r="AP147" s="88"/>
      <c r="AQ147" s="88"/>
      <c r="AR147" s="88"/>
      <c r="AS147" s="88"/>
      <c r="AT147" s="88"/>
      <c r="AU147" s="88"/>
      <c r="AV147" s="88"/>
      <c r="AW147" s="88"/>
      <c r="AX147" s="88"/>
      <c r="AY147" s="88"/>
      <c r="AZ147" s="88"/>
      <c r="BA147" s="88"/>
      <c r="BB147" s="88"/>
      <c r="BC147" s="88"/>
      <c r="BD147" s="88"/>
      <c r="BE147" s="88"/>
      <c r="BF147" s="88"/>
      <c r="BG147" s="88"/>
      <c r="BH147" s="88"/>
      <c r="BI147" s="88"/>
      <c r="BJ147" s="88"/>
      <c r="BK147" s="88"/>
      <c r="BL147" s="88"/>
      <c r="BM147" s="88"/>
      <c r="BN147" s="88"/>
      <c r="BO147" s="88"/>
      <c r="BP147" s="88"/>
      <c r="BQ147" s="88"/>
      <c r="BR147" s="88"/>
      <c r="BS147" s="88"/>
      <c r="BT147" s="88"/>
      <c r="BU147" s="88"/>
      <c r="BV147" s="88"/>
      <c r="BW147" s="88"/>
      <c r="BX147" s="88"/>
      <c r="BY147" s="88"/>
      <c r="BZ147" s="88"/>
      <c r="CA147" s="88"/>
      <c r="CB147" s="88"/>
      <c r="CC147" s="88"/>
      <c r="CD147" s="88"/>
      <c r="CE147" s="88"/>
      <c r="CF147" s="88"/>
      <c r="CG147" s="88"/>
      <c r="CH147" s="88"/>
      <c r="CI147" s="88"/>
      <c r="CJ147" s="88"/>
      <c r="CK147" s="88"/>
      <c r="CL147" s="88"/>
      <c r="CM147" s="88"/>
      <c r="CN147" s="88"/>
      <c r="CO147" s="88"/>
      <c r="CP147" s="88"/>
      <c r="CQ147" s="88"/>
      <c r="CR147" s="88"/>
      <c r="CS147" s="88"/>
      <c r="CT147" s="88"/>
      <c r="CU147" s="88"/>
      <c r="CV147" s="88"/>
      <c r="CW147" s="88"/>
      <c r="CX147" s="88"/>
      <c r="CY147" s="88"/>
      <c r="CZ147" s="88"/>
      <c r="DA147" s="88"/>
      <c r="DB147" s="88"/>
      <c r="DC147" s="88"/>
      <c r="DD147" s="88"/>
      <c r="DE147" s="88"/>
      <c r="DF147" s="88"/>
      <c r="DG147" s="88"/>
      <c r="DH147" s="88"/>
      <c r="DI147" s="88"/>
      <c r="DJ147" s="88"/>
      <c r="DK147" s="88"/>
      <c r="DL147" s="88"/>
      <c r="DM147" s="88"/>
      <c r="DN147" s="88"/>
      <c r="DO147" s="88"/>
      <c r="DP147" s="88"/>
      <c r="DQ147" s="88"/>
      <c r="DR147" s="88"/>
      <c r="DS147" s="88"/>
      <c r="DT147" s="88"/>
      <c r="DU147" s="88"/>
      <c r="DV147" s="88"/>
      <c r="DW147" s="88"/>
      <c r="DX147" s="88"/>
    </row>
    <row r="148" spans="1:128" ht="13.5" customHeight="1">
      <c r="A148" s="202"/>
      <c r="B148" s="88"/>
      <c r="C148" s="88"/>
      <c r="D148" s="88"/>
      <c r="E148" s="88"/>
      <c r="F148" s="88"/>
      <c r="G148" s="88"/>
      <c r="H148" s="88"/>
      <c r="I148" s="88"/>
      <c r="J148" s="88"/>
      <c r="K148" s="88"/>
      <c r="L148" s="88"/>
      <c r="M148" s="88"/>
      <c r="N148" s="88"/>
      <c r="O148" s="88"/>
      <c r="P148" s="88"/>
      <c r="Q148" s="88"/>
      <c r="R148" s="720"/>
      <c r="S148" s="88"/>
      <c r="T148" s="88"/>
      <c r="U148" s="88"/>
      <c r="V148" s="88"/>
      <c r="W148" s="88"/>
      <c r="X148" s="88"/>
      <c r="Y148" s="88"/>
      <c r="Z148" s="88"/>
      <c r="AA148" s="88"/>
      <c r="AB148" s="88"/>
      <c r="AC148" s="88"/>
      <c r="AD148" s="88"/>
      <c r="AE148" s="88"/>
      <c r="AF148" s="88"/>
      <c r="AG148" s="88"/>
      <c r="AH148" s="88"/>
      <c r="AI148" s="88"/>
      <c r="AJ148" s="88"/>
      <c r="AK148" s="88"/>
      <c r="AL148" s="88"/>
      <c r="AM148" s="88"/>
      <c r="AN148" s="88"/>
      <c r="AO148" s="88"/>
      <c r="AP148" s="88"/>
      <c r="AQ148" s="88"/>
      <c r="AR148" s="88"/>
      <c r="AS148" s="88"/>
      <c r="AT148" s="88"/>
      <c r="AU148" s="88"/>
      <c r="AV148" s="88"/>
      <c r="AW148" s="88"/>
      <c r="AX148" s="88"/>
      <c r="AY148" s="88"/>
      <c r="AZ148" s="88"/>
      <c r="BA148" s="88"/>
      <c r="BB148" s="88"/>
      <c r="BC148" s="88"/>
      <c r="BD148" s="88"/>
      <c r="BE148" s="88"/>
      <c r="BF148" s="88"/>
      <c r="BG148" s="88"/>
      <c r="BH148" s="88"/>
      <c r="BI148" s="88"/>
      <c r="BJ148" s="88"/>
      <c r="BK148" s="88"/>
      <c r="BL148" s="88"/>
      <c r="BM148" s="88"/>
      <c r="BN148" s="88"/>
      <c r="BO148" s="88"/>
      <c r="BP148" s="88"/>
      <c r="BQ148" s="88"/>
      <c r="BR148" s="88"/>
      <c r="BS148" s="88"/>
      <c r="BT148" s="88"/>
      <c r="BU148" s="88"/>
      <c r="BV148" s="88"/>
      <c r="BW148" s="88"/>
      <c r="BX148" s="88"/>
      <c r="BY148" s="88"/>
      <c r="BZ148" s="88"/>
      <c r="CA148" s="88"/>
      <c r="CB148" s="88"/>
      <c r="CC148" s="88"/>
      <c r="CD148" s="88"/>
      <c r="CE148" s="88"/>
      <c r="CF148" s="88"/>
      <c r="CG148" s="88"/>
      <c r="CH148" s="88"/>
      <c r="CI148" s="88"/>
      <c r="CJ148" s="88"/>
      <c r="CK148" s="88"/>
      <c r="CL148" s="88"/>
      <c r="CM148" s="88"/>
      <c r="CN148" s="88"/>
      <c r="CO148" s="88"/>
      <c r="CP148" s="88"/>
      <c r="CQ148" s="88"/>
      <c r="CR148" s="88"/>
      <c r="CS148" s="88"/>
      <c r="CT148" s="88"/>
      <c r="CU148" s="88"/>
      <c r="CV148" s="88"/>
      <c r="CW148" s="88"/>
      <c r="CX148" s="88"/>
      <c r="CY148" s="88"/>
      <c r="CZ148" s="88"/>
      <c r="DA148" s="88"/>
      <c r="DB148" s="88"/>
      <c r="DC148" s="88"/>
      <c r="DD148" s="88"/>
      <c r="DE148" s="88"/>
      <c r="DF148" s="88"/>
      <c r="DG148" s="88"/>
      <c r="DH148" s="88"/>
      <c r="DI148" s="88"/>
      <c r="DJ148" s="88"/>
      <c r="DK148" s="88"/>
      <c r="DL148" s="88"/>
      <c r="DM148" s="88"/>
      <c r="DN148" s="88"/>
      <c r="DO148" s="88"/>
      <c r="DP148" s="88"/>
      <c r="DQ148" s="88"/>
      <c r="DR148" s="88"/>
      <c r="DS148" s="88"/>
      <c r="DT148" s="88"/>
      <c r="DU148" s="88"/>
      <c r="DV148" s="88"/>
      <c r="DW148" s="88"/>
      <c r="DX148" s="88"/>
    </row>
    <row r="149" spans="1:128" ht="13.5" customHeight="1">
      <c r="A149" s="202"/>
      <c r="B149" s="88"/>
      <c r="C149" s="88"/>
      <c r="D149" s="88"/>
      <c r="E149" s="88"/>
      <c r="F149" s="88"/>
      <c r="G149" s="88"/>
      <c r="H149" s="88"/>
      <c r="I149" s="88"/>
      <c r="J149" s="88"/>
      <c r="K149" s="88"/>
      <c r="L149" s="88"/>
      <c r="M149" s="88"/>
      <c r="N149" s="88"/>
      <c r="O149" s="88"/>
      <c r="P149" s="88"/>
      <c r="Q149" s="88"/>
      <c r="R149" s="720"/>
      <c r="S149" s="88"/>
      <c r="T149" s="88"/>
      <c r="U149" s="88"/>
      <c r="V149" s="88"/>
      <c r="W149" s="88"/>
      <c r="X149" s="88"/>
      <c r="Y149" s="88"/>
      <c r="Z149" s="88"/>
      <c r="AA149" s="88"/>
      <c r="AB149" s="88"/>
      <c r="AC149" s="88"/>
      <c r="AD149" s="88"/>
      <c r="AE149" s="88"/>
      <c r="AF149" s="88"/>
      <c r="AG149" s="88"/>
      <c r="AH149" s="88"/>
      <c r="AI149" s="88"/>
      <c r="AJ149" s="88"/>
      <c r="AK149" s="88"/>
      <c r="AL149" s="88"/>
      <c r="AM149" s="88"/>
      <c r="AN149" s="88"/>
      <c r="AO149" s="88"/>
      <c r="AP149" s="88"/>
      <c r="AQ149" s="88"/>
      <c r="AR149" s="88"/>
      <c r="AS149" s="88"/>
      <c r="AT149" s="88"/>
      <c r="AU149" s="88"/>
      <c r="AV149" s="88"/>
      <c r="AW149" s="88"/>
      <c r="AX149" s="88"/>
      <c r="AY149" s="88"/>
      <c r="AZ149" s="88"/>
      <c r="BA149" s="88"/>
      <c r="BB149" s="88"/>
      <c r="BC149" s="88"/>
      <c r="BD149" s="88"/>
      <c r="BE149" s="88"/>
      <c r="BF149" s="88"/>
      <c r="BG149" s="88"/>
      <c r="BH149" s="88"/>
      <c r="BI149" s="88"/>
      <c r="BJ149" s="88"/>
      <c r="BK149" s="88"/>
      <c r="BL149" s="88"/>
      <c r="BM149" s="88"/>
      <c r="BN149" s="88"/>
      <c r="BO149" s="88"/>
      <c r="BP149" s="88"/>
      <c r="BQ149" s="88"/>
      <c r="BR149" s="88"/>
      <c r="BS149" s="88"/>
      <c r="BT149" s="88"/>
      <c r="BU149" s="88"/>
      <c r="BV149" s="88"/>
      <c r="BW149" s="88"/>
      <c r="BX149" s="88"/>
      <c r="BY149" s="88"/>
      <c r="BZ149" s="88"/>
      <c r="CA149" s="88"/>
      <c r="CB149" s="88"/>
      <c r="CC149" s="88"/>
      <c r="CD149" s="88"/>
      <c r="CE149" s="88"/>
      <c r="CF149" s="88"/>
      <c r="CG149" s="88"/>
      <c r="CH149" s="88"/>
      <c r="CI149" s="88"/>
      <c r="CJ149" s="88"/>
      <c r="CK149" s="88"/>
      <c r="CL149" s="88"/>
      <c r="CM149" s="88"/>
      <c r="CN149" s="88"/>
      <c r="CO149" s="88"/>
      <c r="CP149" s="88"/>
      <c r="CQ149" s="88"/>
      <c r="CR149" s="88"/>
      <c r="CS149" s="88"/>
      <c r="CT149" s="88"/>
      <c r="CU149" s="88"/>
      <c r="CV149" s="88"/>
      <c r="CW149" s="88"/>
      <c r="CX149" s="88"/>
      <c r="CY149" s="88"/>
      <c r="CZ149" s="88"/>
      <c r="DA149" s="88"/>
      <c r="DB149" s="88"/>
      <c r="DC149" s="88"/>
      <c r="DD149" s="88"/>
      <c r="DE149" s="88"/>
      <c r="DF149" s="88"/>
      <c r="DG149" s="88"/>
      <c r="DH149" s="88"/>
      <c r="DI149" s="88"/>
      <c r="DJ149" s="88"/>
      <c r="DK149" s="88"/>
      <c r="DL149" s="88"/>
      <c r="DM149" s="88"/>
      <c r="DN149" s="88"/>
      <c r="DO149" s="88"/>
      <c r="DP149" s="88"/>
      <c r="DQ149" s="88"/>
      <c r="DR149" s="88"/>
      <c r="DS149" s="88"/>
      <c r="DT149" s="88"/>
      <c r="DU149" s="88"/>
      <c r="DV149" s="88"/>
      <c r="DW149" s="88"/>
      <c r="DX149" s="88"/>
    </row>
    <row r="150" spans="1:128" ht="13.5" customHeight="1">
      <c r="A150" s="202"/>
      <c r="B150" s="88"/>
      <c r="C150" s="88"/>
      <c r="D150" s="88"/>
      <c r="E150" s="88"/>
      <c r="F150" s="88"/>
      <c r="G150" s="88"/>
      <c r="H150" s="88"/>
      <c r="I150" s="88"/>
      <c r="J150" s="88"/>
      <c r="K150" s="88"/>
      <c r="L150" s="88"/>
      <c r="M150" s="88"/>
      <c r="N150" s="88"/>
      <c r="O150" s="88"/>
      <c r="P150" s="88"/>
      <c r="Q150" s="88"/>
      <c r="R150" s="720"/>
      <c r="S150" s="88"/>
      <c r="T150" s="88"/>
      <c r="U150" s="88"/>
      <c r="V150" s="88"/>
      <c r="W150" s="88"/>
      <c r="X150" s="88"/>
      <c r="Y150" s="88"/>
      <c r="Z150" s="88"/>
      <c r="AA150" s="88"/>
      <c r="AB150" s="88"/>
      <c r="AC150" s="88"/>
      <c r="AD150" s="88"/>
      <c r="AE150" s="88"/>
      <c r="AF150" s="88"/>
      <c r="AG150" s="88"/>
      <c r="AH150" s="88"/>
      <c r="AI150" s="88"/>
      <c r="AJ150" s="88"/>
      <c r="AK150" s="88"/>
      <c r="AL150" s="88"/>
      <c r="AM150" s="88"/>
      <c r="AN150" s="88"/>
      <c r="AO150" s="88"/>
      <c r="AP150" s="88"/>
      <c r="AQ150" s="88"/>
      <c r="AR150" s="88"/>
      <c r="AS150" s="88"/>
      <c r="AT150" s="88"/>
      <c r="AU150" s="88"/>
      <c r="AV150" s="88"/>
      <c r="AW150" s="88"/>
      <c r="AX150" s="88"/>
      <c r="AY150" s="88"/>
      <c r="AZ150" s="88"/>
      <c r="BA150" s="88"/>
      <c r="BB150" s="88"/>
      <c r="BC150" s="88"/>
      <c r="BD150" s="88"/>
      <c r="BE150" s="88"/>
      <c r="BF150" s="88"/>
      <c r="BG150" s="88"/>
      <c r="BH150" s="88"/>
      <c r="BI150" s="88"/>
      <c r="BJ150" s="88"/>
      <c r="BK150" s="88"/>
      <c r="BL150" s="88"/>
      <c r="BM150" s="88"/>
      <c r="BN150" s="88"/>
      <c r="BO150" s="88"/>
      <c r="BP150" s="88"/>
      <c r="BQ150" s="88"/>
      <c r="BR150" s="88"/>
      <c r="BS150" s="88"/>
      <c r="BT150" s="88"/>
      <c r="BU150" s="88"/>
      <c r="BV150" s="88"/>
      <c r="BW150" s="88"/>
      <c r="BX150" s="88"/>
      <c r="BY150" s="88"/>
      <c r="BZ150" s="88"/>
      <c r="CA150" s="88"/>
      <c r="CB150" s="88"/>
      <c r="CC150" s="88"/>
      <c r="CD150" s="88"/>
      <c r="CE150" s="88"/>
      <c r="CF150" s="88"/>
      <c r="CG150" s="88"/>
      <c r="CH150" s="88"/>
      <c r="CI150" s="88"/>
      <c r="CJ150" s="88"/>
      <c r="CK150" s="88"/>
      <c r="CL150" s="88"/>
      <c r="CM150" s="88"/>
      <c r="CN150" s="88"/>
      <c r="CO150" s="88"/>
      <c r="CP150" s="88"/>
      <c r="CQ150" s="88"/>
      <c r="CR150" s="88"/>
      <c r="CS150" s="88"/>
      <c r="CT150" s="88"/>
      <c r="CU150" s="88"/>
      <c r="CV150" s="88"/>
      <c r="CW150" s="88"/>
      <c r="CX150" s="88"/>
      <c r="CY150" s="88"/>
      <c r="CZ150" s="88"/>
      <c r="DA150" s="88"/>
      <c r="DB150" s="88"/>
      <c r="DC150" s="88"/>
      <c r="DD150" s="88"/>
      <c r="DE150" s="88"/>
      <c r="DF150" s="88"/>
      <c r="DG150" s="88"/>
      <c r="DH150" s="88"/>
      <c r="DI150" s="88"/>
      <c r="DJ150" s="88"/>
      <c r="DK150" s="88"/>
      <c r="DL150" s="88"/>
      <c r="DM150" s="88"/>
      <c r="DN150" s="88"/>
      <c r="DO150" s="88"/>
      <c r="DP150" s="88"/>
      <c r="DQ150" s="88"/>
      <c r="DR150" s="88"/>
      <c r="DS150" s="88"/>
      <c r="DT150" s="88"/>
      <c r="DU150" s="88"/>
      <c r="DV150" s="88"/>
      <c r="DW150" s="88"/>
      <c r="DX150" s="88"/>
    </row>
    <row r="151" spans="1:128" ht="13.5" customHeight="1">
      <c r="A151" s="202"/>
      <c r="B151" s="88"/>
      <c r="C151" s="88"/>
      <c r="D151" s="88"/>
      <c r="E151" s="88"/>
      <c r="F151" s="88"/>
      <c r="G151" s="88"/>
      <c r="H151" s="88"/>
      <c r="I151" s="88"/>
      <c r="J151" s="88"/>
      <c r="K151" s="88"/>
      <c r="L151" s="88"/>
      <c r="M151" s="88"/>
      <c r="N151" s="88"/>
      <c r="O151" s="88"/>
      <c r="P151" s="88"/>
      <c r="Q151" s="88"/>
      <c r="R151" s="720"/>
      <c r="S151" s="88"/>
      <c r="T151" s="88"/>
      <c r="U151" s="88"/>
      <c r="V151" s="88"/>
      <c r="W151" s="88"/>
      <c r="X151" s="88"/>
      <c r="Y151" s="88"/>
      <c r="Z151" s="88"/>
      <c r="AA151" s="88"/>
      <c r="AB151" s="88"/>
      <c r="AC151" s="88"/>
      <c r="AD151" s="88"/>
      <c r="AE151" s="88"/>
      <c r="AF151" s="88"/>
      <c r="AG151" s="88"/>
      <c r="AH151" s="88"/>
      <c r="AI151" s="88"/>
      <c r="AJ151" s="88"/>
      <c r="AK151" s="88"/>
      <c r="AL151" s="88"/>
      <c r="AM151" s="88"/>
      <c r="AN151" s="88"/>
      <c r="AO151" s="88"/>
      <c r="AP151" s="88"/>
      <c r="AQ151" s="88"/>
      <c r="AR151" s="88"/>
      <c r="AS151" s="88"/>
      <c r="AT151" s="88"/>
      <c r="AU151" s="88"/>
      <c r="AV151" s="88"/>
      <c r="AW151" s="88"/>
      <c r="AX151" s="88"/>
      <c r="AY151" s="88"/>
      <c r="AZ151" s="88"/>
      <c r="BA151" s="88"/>
      <c r="BB151" s="88"/>
      <c r="BC151" s="88"/>
      <c r="BD151" s="88"/>
      <c r="BE151" s="88"/>
      <c r="BF151" s="88"/>
      <c r="BG151" s="88"/>
      <c r="BH151" s="88"/>
      <c r="BI151" s="88"/>
      <c r="BJ151" s="88"/>
      <c r="BK151" s="88"/>
      <c r="BL151" s="88"/>
      <c r="BM151" s="88"/>
      <c r="BN151" s="88"/>
      <c r="BO151" s="88"/>
      <c r="BP151" s="88"/>
      <c r="BQ151" s="88"/>
      <c r="BR151" s="88"/>
      <c r="BS151" s="88"/>
      <c r="BT151" s="88"/>
      <c r="BU151" s="88"/>
      <c r="BV151" s="88"/>
      <c r="BW151" s="88"/>
      <c r="BX151" s="88"/>
      <c r="BY151" s="88"/>
      <c r="BZ151" s="88"/>
      <c r="CA151" s="88"/>
      <c r="CB151" s="88"/>
      <c r="CC151" s="88"/>
      <c r="CD151" s="88"/>
      <c r="CE151" s="88"/>
      <c r="CF151" s="88"/>
      <c r="CG151" s="88"/>
      <c r="CH151" s="88"/>
      <c r="CI151" s="88"/>
      <c r="CJ151" s="88"/>
      <c r="CK151" s="88"/>
      <c r="CL151" s="88"/>
      <c r="CM151" s="88"/>
      <c r="CN151" s="88"/>
      <c r="CO151" s="88"/>
      <c r="CP151" s="88"/>
      <c r="CQ151" s="88"/>
      <c r="CR151" s="88"/>
      <c r="CS151" s="88"/>
      <c r="CT151" s="88"/>
      <c r="CU151" s="88"/>
      <c r="CV151" s="88"/>
      <c r="CW151" s="88"/>
      <c r="CX151" s="88"/>
      <c r="CY151" s="88"/>
      <c r="CZ151" s="88"/>
      <c r="DA151" s="88"/>
      <c r="DB151" s="88"/>
      <c r="DC151" s="88"/>
      <c r="DD151" s="88"/>
      <c r="DE151" s="88"/>
      <c r="DF151" s="88"/>
      <c r="DG151" s="88"/>
      <c r="DH151" s="88"/>
      <c r="DI151" s="88"/>
      <c r="DJ151" s="88"/>
      <c r="DK151" s="88"/>
      <c r="DL151" s="88"/>
      <c r="DM151" s="88"/>
      <c r="DN151" s="88"/>
      <c r="DO151" s="88"/>
      <c r="DP151" s="88"/>
      <c r="DQ151" s="88"/>
      <c r="DR151" s="88"/>
      <c r="DS151" s="88"/>
      <c r="DT151" s="88"/>
      <c r="DU151" s="88"/>
      <c r="DV151" s="88"/>
      <c r="DW151" s="88"/>
      <c r="DX151" s="88"/>
    </row>
    <row r="152" spans="1:128" ht="13.5" customHeight="1">
      <c r="A152" s="202"/>
      <c r="B152" s="88"/>
      <c r="C152" s="88"/>
      <c r="D152" s="88"/>
      <c r="E152" s="88"/>
      <c r="F152" s="88"/>
      <c r="G152" s="88"/>
      <c r="H152" s="88"/>
      <c r="I152" s="88"/>
      <c r="J152" s="88"/>
      <c r="K152" s="88"/>
      <c r="L152" s="88"/>
      <c r="M152" s="88"/>
      <c r="N152" s="88"/>
      <c r="O152" s="88"/>
      <c r="P152" s="88"/>
      <c r="Q152" s="88"/>
      <c r="R152" s="720"/>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88"/>
      <c r="AS152" s="88"/>
      <c r="AT152" s="88"/>
      <c r="AU152" s="88"/>
      <c r="AV152" s="88"/>
      <c r="AW152" s="88"/>
      <c r="AX152" s="88"/>
      <c r="AY152" s="88"/>
      <c r="AZ152" s="88"/>
      <c r="BA152" s="88"/>
      <c r="BB152" s="88"/>
      <c r="BC152" s="88"/>
      <c r="BD152" s="88"/>
      <c r="BE152" s="88"/>
      <c r="BF152" s="88"/>
      <c r="BG152" s="88"/>
      <c r="BH152" s="88"/>
      <c r="BI152" s="88"/>
      <c r="BJ152" s="88"/>
      <c r="BK152" s="88"/>
      <c r="BL152" s="88"/>
      <c r="BM152" s="88"/>
      <c r="BN152" s="88"/>
      <c r="BO152" s="88"/>
      <c r="BP152" s="88"/>
      <c r="BQ152" s="88"/>
      <c r="BR152" s="88"/>
      <c r="BS152" s="88"/>
      <c r="BT152" s="88"/>
      <c r="BU152" s="88"/>
      <c r="BV152" s="88"/>
      <c r="BW152" s="88"/>
      <c r="BX152" s="88"/>
      <c r="BY152" s="88"/>
      <c r="BZ152" s="88"/>
      <c r="CA152" s="88"/>
      <c r="CB152" s="88"/>
      <c r="CC152" s="88"/>
      <c r="CD152" s="88"/>
      <c r="CE152" s="88"/>
      <c r="CF152" s="88"/>
      <c r="CG152" s="88"/>
      <c r="CH152" s="88"/>
      <c r="CI152" s="88"/>
      <c r="CJ152" s="88"/>
      <c r="CK152" s="88"/>
      <c r="CL152" s="88"/>
      <c r="CM152" s="88"/>
      <c r="CN152" s="88"/>
      <c r="CO152" s="88"/>
      <c r="CP152" s="88"/>
      <c r="CQ152" s="88"/>
      <c r="CR152" s="88"/>
      <c r="CS152" s="88"/>
      <c r="CT152" s="88"/>
      <c r="CU152" s="88"/>
      <c r="CV152" s="88"/>
      <c r="CW152" s="88"/>
      <c r="CX152" s="88"/>
      <c r="CY152" s="88"/>
      <c r="CZ152" s="88"/>
      <c r="DA152" s="88"/>
      <c r="DB152" s="88"/>
      <c r="DC152" s="88"/>
      <c r="DD152" s="88"/>
      <c r="DE152" s="88"/>
      <c r="DF152" s="88"/>
      <c r="DG152" s="88"/>
      <c r="DH152" s="88"/>
      <c r="DI152" s="88"/>
      <c r="DJ152" s="88"/>
      <c r="DK152" s="88"/>
      <c r="DL152" s="88"/>
      <c r="DM152" s="88"/>
      <c r="DN152" s="88"/>
      <c r="DO152" s="88"/>
      <c r="DP152" s="88"/>
      <c r="DQ152" s="88"/>
      <c r="DR152" s="88"/>
      <c r="DS152" s="88"/>
      <c r="DT152" s="88"/>
      <c r="DU152" s="88"/>
      <c r="DV152" s="88"/>
      <c r="DW152" s="88"/>
      <c r="DX152" s="88"/>
    </row>
    <row r="153" spans="1:128" ht="13.5" customHeight="1">
      <c r="A153" s="202"/>
      <c r="B153" s="88"/>
      <c r="C153" s="88"/>
      <c r="D153" s="88"/>
      <c r="E153" s="88"/>
      <c r="F153" s="88"/>
      <c r="G153" s="88"/>
      <c r="H153" s="88"/>
      <c r="I153" s="88"/>
      <c r="J153" s="88"/>
      <c r="K153" s="88"/>
      <c r="L153" s="88"/>
      <c r="M153" s="88"/>
      <c r="N153" s="88"/>
      <c r="O153" s="88"/>
      <c r="P153" s="88"/>
      <c r="Q153" s="88"/>
      <c r="R153" s="720"/>
      <c r="S153" s="88"/>
      <c r="T153" s="88"/>
      <c r="U153" s="88"/>
      <c r="V153" s="88"/>
      <c r="W153" s="88"/>
      <c r="X153" s="88"/>
      <c r="Y153" s="88"/>
      <c r="Z153" s="88"/>
      <c r="AA153" s="88"/>
      <c r="AB153" s="88"/>
      <c r="AC153" s="88"/>
      <c r="AD153" s="88"/>
      <c r="AE153" s="88"/>
      <c r="AF153" s="88"/>
      <c r="AG153" s="88"/>
      <c r="AH153" s="88"/>
      <c r="AI153" s="88"/>
      <c r="AJ153" s="88"/>
      <c r="AK153" s="88"/>
      <c r="AL153" s="88"/>
      <c r="AM153" s="88"/>
      <c r="AN153" s="88"/>
      <c r="AO153" s="88"/>
      <c r="AP153" s="88"/>
      <c r="AQ153" s="88"/>
      <c r="AR153" s="88"/>
      <c r="AS153" s="88"/>
      <c r="AT153" s="88"/>
      <c r="AU153" s="88"/>
      <c r="AV153" s="88"/>
      <c r="AW153" s="88"/>
      <c r="AX153" s="88"/>
      <c r="AY153" s="88"/>
      <c r="AZ153" s="88"/>
      <c r="BA153" s="88"/>
      <c r="BB153" s="88"/>
      <c r="BC153" s="88"/>
      <c r="BD153" s="88"/>
      <c r="BE153" s="88"/>
      <c r="BF153" s="88"/>
      <c r="BG153" s="88"/>
      <c r="BH153" s="88"/>
      <c r="BI153" s="88"/>
      <c r="BJ153" s="88"/>
      <c r="BK153" s="88"/>
      <c r="BL153" s="88"/>
      <c r="BM153" s="88"/>
      <c r="BN153" s="88"/>
      <c r="BO153" s="88"/>
      <c r="BP153" s="88"/>
      <c r="BQ153" s="88"/>
      <c r="BR153" s="88"/>
      <c r="BS153" s="88"/>
      <c r="BT153" s="88"/>
      <c r="BU153" s="88"/>
      <c r="BV153" s="88"/>
      <c r="BW153" s="88"/>
      <c r="BX153" s="88"/>
      <c r="BY153" s="88"/>
      <c r="BZ153" s="88"/>
      <c r="CA153" s="88"/>
      <c r="CB153" s="88"/>
      <c r="CC153" s="88"/>
      <c r="CD153" s="88"/>
      <c r="CE153" s="88"/>
      <c r="CF153" s="88"/>
      <c r="CG153" s="88"/>
      <c r="CH153" s="88"/>
      <c r="CI153" s="88"/>
      <c r="CJ153" s="88"/>
      <c r="CK153" s="88"/>
      <c r="CL153" s="88"/>
      <c r="CM153" s="88"/>
      <c r="CN153" s="88"/>
      <c r="CO153" s="88"/>
      <c r="CP153" s="88"/>
      <c r="CQ153" s="88"/>
      <c r="CR153" s="88"/>
      <c r="CS153" s="88"/>
      <c r="CT153" s="88"/>
      <c r="CU153" s="88"/>
      <c r="CV153" s="88"/>
      <c r="CW153" s="88"/>
      <c r="CX153" s="88"/>
      <c r="CY153" s="88"/>
      <c r="CZ153" s="88"/>
      <c r="DA153" s="88"/>
      <c r="DB153" s="88"/>
      <c r="DC153" s="88"/>
      <c r="DD153" s="88"/>
      <c r="DE153" s="88"/>
      <c r="DF153" s="88"/>
      <c r="DG153" s="88"/>
      <c r="DH153" s="88"/>
      <c r="DI153" s="88"/>
      <c r="DJ153" s="88"/>
      <c r="DK153" s="88"/>
      <c r="DL153" s="88"/>
      <c r="DM153" s="88"/>
      <c r="DN153" s="88"/>
      <c r="DO153" s="88"/>
      <c r="DP153" s="88"/>
      <c r="DQ153" s="88"/>
      <c r="DR153" s="88"/>
      <c r="DS153" s="88"/>
      <c r="DT153" s="88"/>
      <c r="DU153" s="88"/>
      <c r="DV153" s="88"/>
      <c r="DW153" s="88"/>
      <c r="DX153" s="88"/>
    </row>
    <row r="154" spans="1:128" ht="13.5" customHeight="1">
      <c r="A154" s="202"/>
      <c r="B154" s="88"/>
      <c r="C154" s="88"/>
      <c r="D154" s="88"/>
      <c r="E154" s="88"/>
      <c r="F154" s="88"/>
      <c r="G154" s="88"/>
      <c r="H154" s="88"/>
      <c r="I154" s="88"/>
      <c r="J154" s="88"/>
      <c r="K154" s="88"/>
      <c r="L154" s="88"/>
      <c r="M154" s="88"/>
      <c r="N154" s="88"/>
      <c r="O154" s="88"/>
      <c r="P154" s="88"/>
      <c r="Q154" s="88"/>
      <c r="R154" s="720"/>
      <c r="S154" s="88"/>
      <c r="T154" s="88"/>
      <c r="U154" s="88"/>
      <c r="V154" s="88"/>
      <c r="W154" s="88"/>
      <c r="X154" s="88"/>
      <c r="Y154" s="88"/>
      <c r="Z154" s="88"/>
      <c r="AA154" s="88"/>
      <c r="AB154" s="88"/>
      <c r="AC154" s="88"/>
      <c r="AD154" s="88"/>
      <c r="AE154" s="88"/>
      <c r="AF154" s="88"/>
      <c r="AG154" s="88"/>
      <c r="AH154" s="88"/>
      <c r="AI154" s="88"/>
      <c r="AJ154" s="88"/>
      <c r="AK154" s="88"/>
      <c r="AL154" s="88"/>
      <c r="AM154" s="88"/>
      <c r="AN154" s="88"/>
      <c r="AO154" s="88"/>
      <c r="AP154" s="88"/>
      <c r="AQ154" s="88"/>
      <c r="AR154" s="88"/>
      <c r="AS154" s="88"/>
      <c r="AT154" s="88"/>
      <c r="AU154" s="88"/>
      <c r="AV154" s="88"/>
      <c r="AW154" s="88"/>
      <c r="AX154" s="88"/>
      <c r="AY154" s="88"/>
      <c r="AZ154" s="88"/>
      <c r="BA154" s="88"/>
      <c r="BB154" s="88"/>
      <c r="BC154" s="88"/>
      <c r="BD154" s="88"/>
      <c r="BE154" s="88"/>
      <c r="BF154" s="88"/>
      <c r="BG154" s="88"/>
      <c r="BH154" s="88"/>
      <c r="BI154" s="88"/>
      <c r="BJ154" s="88"/>
      <c r="BK154" s="88"/>
      <c r="BL154" s="88"/>
      <c r="BM154" s="88"/>
      <c r="BN154" s="88"/>
      <c r="BO154" s="88"/>
      <c r="BP154" s="88"/>
      <c r="BQ154" s="88"/>
      <c r="BR154" s="88"/>
      <c r="BS154" s="88"/>
      <c r="BT154" s="88"/>
      <c r="BU154" s="88"/>
      <c r="BV154" s="88"/>
      <c r="BW154" s="88"/>
      <c r="BX154" s="88"/>
      <c r="BY154" s="88"/>
      <c r="BZ154" s="88"/>
      <c r="CA154" s="88"/>
      <c r="CB154" s="88"/>
      <c r="CC154" s="88"/>
      <c r="CD154" s="88"/>
      <c r="CE154" s="88"/>
      <c r="CF154" s="88"/>
      <c r="CG154" s="88"/>
      <c r="CH154" s="88"/>
      <c r="CI154" s="88"/>
      <c r="CJ154" s="88"/>
      <c r="CK154" s="88"/>
      <c r="CL154" s="88"/>
      <c r="CM154" s="88"/>
      <c r="CN154" s="88"/>
      <c r="CO154" s="88"/>
      <c r="CP154" s="88"/>
      <c r="CQ154" s="88"/>
      <c r="CR154" s="88"/>
      <c r="CS154" s="88"/>
      <c r="CT154" s="88"/>
      <c r="CU154" s="88"/>
      <c r="CV154" s="88"/>
      <c r="CW154" s="88"/>
      <c r="CX154" s="88"/>
      <c r="CY154" s="88"/>
      <c r="CZ154" s="88"/>
      <c r="DA154" s="88"/>
      <c r="DB154" s="88"/>
      <c r="DC154" s="88"/>
      <c r="DD154" s="88"/>
      <c r="DE154" s="88"/>
      <c r="DF154" s="88"/>
      <c r="DG154" s="88"/>
      <c r="DH154" s="88"/>
      <c r="DI154" s="88"/>
      <c r="DJ154" s="88"/>
      <c r="DK154" s="88"/>
      <c r="DL154" s="88"/>
      <c r="DM154" s="88"/>
      <c r="DN154" s="88"/>
      <c r="DO154" s="88"/>
      <c r="DP154" s="88"/>
      <c r="DQ154" s="88"/>
      <c r="DR154" s="88"/>
      <c r="DS154" s="88"/>
      <c r="DT154" s="88"/>
      <c r="DU154" s="88"/>
      <c r="DV154" s="88"/>
      <c r="DW154" s="88"/>
      <c r="DX154" s="88"/>
    </row>
    <row r="155" spans="1:128" ht="13.5" customHeight="1">
      <c r="A155" s="202"/>
      <c r="B155" s="88"/>
      <c r="C155" s="88"/>
      <c r="D155" s="88"/>
      <c r="E155" s="88"/>
      <c r="F155" s="88"/>
      <c r="G155" s="88"/>
      <c r="H155" s="88"/>
      <c r="I155" s="88"/>
      <c r="J155" s="88"/>
      <c r="K155" s="88"/>
      <c r="L155" s="88"/>
      <c r="M155" s="88"/>
      <c r="N155" s="88"/>
      <c r="O155" s="88"/>
      <c r="P155" s="88"/>
      <c r="Q155" s="88"/>
      <c r="R155" s="720"/>
      <c r="S155" s="88"/>
      <c r="T155" s="88"/>
      <c r="U155" s="88"/>
      <c r="V155" s="88"/>
      <c r="W155" s="88"/>
      <c r="X155" s="88"/>
      <c r="Y155" s="88"/>
      <c r="Z155" s="88"/>
      <c r="AA155" s="88"/>
      <c r="AB155" s="88"/>
      <c r="AC155" s="88"/>
      <c r="AD155" s="88"/>
      <c r="AE155" s="88"/>
      <c r="AF155" s="88"/>
      <c r="AG155" s="88"/>
      <c r="AH155" s="88"/>
      <c r="AI155" s="88"/>
      <c r="AJ155" s="88"/>
      <c r="AK155" s="88"/>
      <c r="AL155" s="88"/>
      <c r="AM155" s="88"/>
      <c r="AN155" s="88"/>
      <c r="AO155" s="88"/>
      <c r="AP155" s="88"/>
      <c r="AQ155" s="88"/>
      <c r="AR155" s="88"/>
      <c r="AS155" s="88"/>
      <c r="AT155" s="88"/>
      <c r="AU155" s="88"/>
      <c r="AV155" s="88"/>
      <c r="AW155" s="88"/>
      <c r="AX155" s="88"/>
      <c r="AY155" s="88"/>
      <c r="AZ155" s="88"/>
      <c r="BA155" s="88"/>
      <c r="BB155" s="88"/>
      <c r="BC155" s="88"/>
      <c r="BD155" s="88"/>
      <c r="BE155" s="88"/>
      <c r="BF155" s="88"/>
      <c r="BG155" s="88"/>
      <c r="BH155" s="88"/>
      <c r="BI155" s="88"/>
      <c r="BJ155" s="88"/>
      <c r="BK155" s="88"/>
      <c r="BL155" s="88"/>
      <c r="BM155" s="88"/>
      <c r="BN155" s="88"/>
      <c r="BO155" s="88"/>
      <c r="BP155" s="88"/>
      <c r="BQ155" s="88"/>
      <c r="BR155" s="88"/>
      <c r="BS155" s="88"/>
      <c r="BT155" s="88"/>
      <c r="BU155" s="88"/>
      <c r="BV155" s="88"/>
      <c r="BW155" s="88"/>
      <c r="BX155" s="88"/>
      <c r="BY155" s="88"/>
      <c r="BZ155" s="88"/>
      <c r="CA155" s="88"/>
      <c r="CB155" s="88"/>
      <c r="CC155" s="88"/>
      <c r="CD155" s="88"/>
      <c r="CE155" s="88"/>
      <c r="CF155" s="88"/>
      <c r="CG155" s="88"/>
      <c r="CH155" s="88"/>
      <c r="CI155" s="88"/>
      <c r="CJ155" s="88"/>
      <c r="CK155" s="88"/>
      <c r="CL155" s="88"/>
      <c r="CM155" s="88"/>
      <c r="CN155" s="88"/>
      <c r="CO155" s="88"/>
      <c r="CP155" s="88"/>
      <c r="CQ155" s="88"/>
      <c r="CR155" s="88"/>
      <c r="CS155" s="88"/>
      <c r="CT155" s="88"/>
      <c r="CU155" s="88"/>
      <c r="CV155" s="88"/>
      <c r="CW155" s="88"/>
      <c r="CX155" s="88"/>
      <c r="CY155" s="88"/>
      <c r="CZ155" s="88"/>
      <c r="DA155" s="88"/>
      <c r="DB155" s="88"/>
      <c r="DC155" s="88"/>
      <c r="DD155" s="88"/>
      <c r="DE155" s="88"/>
      <c r="DF155" s="88"/>
      <c r="DG155" s="88"/>
      <c r="DH155" s="88"/>
      <c r="DI155" s="88"/>
      <c r="DJ155" s="88"/>
      <c r="DK155" s="88"/>
      <c r="DL155" s="88"/>
      <c r="DM155" s="88"/>
      <c r="DN155" s="88"/>
      <c r="DO155" s="88"/>
      <c r="DP155" s="88"/>
      <c r="DQ155" s="88"/>
      <c r="DR155" s="88"/>
      <c r="DS155" s="88"/>
      <c r="DT155" s="88"/>
      <c r="DU155" s="88"/>
      <c r="DV155" s="88"/>
      <c r="DW155" s="88"/>
      <c r="DX155" s="88"/>
    </row>
    <row r="156" spans="1:128" ht="13.5" customHeight="1">
      <c r="A156" s="202"/>
      <c r="B156" s="88"/>
      <c r="C156" s="88"/>
      <c r="D156" s="88"/>
      <c r="E156" s="88"/>
      <c r="F156" s="88"/>
      <c r="G156" s="88"/>
      <c r="H156" s="88"/>
      <c r="I156" s="88"/>
      <c r="J156" s="88"/>
      <c r="K156" s="88"/>
      <c r="L156" s="88"/>
      <c r="M156" s="88"/>
      <c r="N156" s="88"/>
      <c r="O156" s="88"/>
      <c r="P156" s="88"/>
      <c r="Q156" s="88"/>
      <c r="R156" s="720"/>
      <c r="S156" s="88"/>
      <c r="T156" s="88"/>
      <c r="U156" s="88"/>
      <c r="V156" s="88"/>
      <c r="W156" s="88"/>
      <c r="X156" s="88"/>
      <c r="Y156" s="88"/>
      <c r="Z156" s="88"/>
      <c r="AA156" s="88"/>
      <c r="AB156" s="88"/>
      <c r="AC156" s="88"/>
      <c r="AD156" s="88"/>
      <c r="AE156" s="88"/>
      <c r="AF156" s="88"/>
      <c r="AG156" s="88"/>
      <c r="AH156" s="88"/>
      <c r="AI156" s="88"/>
      <c r="AJ156" s="88"/>
      <c r="AK156" s="88"/>
      <c r="AL156" s="88"/>
      <c r="AM156" s="88"/>
      <c r="AN156" s="88"/>
      <c r="AO156" s="88"/>
      <c r="AP156" s="88"/>
      <c r="AQ156" s="88"/>
      <c r="AR156" s="88"/>
      <c r="AS156" s="88"/>
      <c r="AT156" s="88"/>
      <c r="AU156" s="88"/>
      <c r="AV156" s="88"/>
      <c r="AW156" s="88"/>
      <c r="AX156" s="88"/>
      <c r="AY156" s="88"/>
      <c r="AZ156" s="88"/>
      <c r="BA156" s="88"/>
      <c r="BB156" s="88"/>
      <c r="BC156" s="88"/>
      <c r="BD156" s="88"/>
      <c r="BE156" s="88"/>
      <c r="BF156" s="88"/>
      <c r="BG156" s="88"/>
      <c r="BH156" s="88"/>
      <c r="BI156" s="88"/>
      <c r="BJ156" s="88"/>
      <c r="BK156" s="88"/>
      <c r="BL156" s="88"/>
      <c r="BM156" s="88"/>
      <c r="BN156" s="88"/>
      <c r="BO156" s="88"/>
      <c r="BP156" s="88"/>
      <c r="BQ156" s="88"/>
      <c r="BR156" s="88"/>
      <c r="BS156" s="88"/>
      <c r="BT156" s="88"/>
      <c r="BU156" s="88"/>
      <c r="BV156" s="88"/>
      <c r="BW156" s="88"/>
      <c r="BX156" s="88"/>
      <c r="BY156" s="88"/>
      <c r="BZ156" s="88"/>
      <c r="CA156" s="88"/>
      <c r="CB156" s="88"/>
      <c r="CC156" s="88"/>
      <c r="CD156" s="88"/>
      <c r="CE156" s="88"/>
      <c r="CF156" s="88"/>
      <c r="CG156" s="88"/>
      <c r="CH156" s="88"/>
      <c r="CI156" s="88"/>
      <c r="CJ156" s="88"/>
      <c r="CK156" s="88"/>
      <c r="CL156" s="88"/>
      <c r="CM156" s="88"/>
      <c r="CN156" s="88"/>
      <c r="CO156" s="88"/>
      <c r="CP156" s="88"/>
      <c r="CQ156" s="88"/>
      <c r="CR156" s="88"/>
      <c r="CS156" s="88"/>
      <c r="CT156" s="88"/>
      <c r="CU156" s="88"/>
      <c r="CV156" s="88"/>
      <c r="CW156" s="88"/>
      <c r="CX156" s="88"/>
      <c r="CY156" s="88"/>
      <c r="CZ156" s="88"/>
      <c r="DA156" s="88"/>
      <c r="DB156" s="88"/>
      <c r="DC156" s="88"/>
      <c r="DD156" s="88"/>
      <c r="DE156" s="88"/>
      <c r="DF156" s="88"/>
      <c r="DG156" s="88"/>
      <c r="DH156" s="88"/>
      <c r="DI156" s="88"/>
      <c r="DJ156" s="88"/>
      <c r="DK156" s="88"/>
      <c r="DL156" s="88"/>
      <c r="DM156" s="88"/>
      <c r="DN156" s="88"/>
      <c r="DO156" s="88"/>
      <c r="DP156" s="88"/>
      <c r="DQ156" s="88"/>
      <c r="DR156" s="88"/>
      <c r="DS156" s="88"/>
      <c r="DT156" s="88"/>
      <c r="DU156" s="88"/>
      <c r="DV156" s="88"/>
      <c r="DW156" s="88"/>
      <c r="DX156" s="88"/>
    </row>
    <row r="157" spans="1:128" ht="13.5" customHeight="1">
      <c r="A157" s="202"/>
      <c r="B157" s="88"/>
      <c r="C157" s="88"/>
      <c r="D157" s="88"/>
      <c r="E157" s="88"/>
      <c r="F157" s="88"/>
      <c r="G157" s="88"/>
      <c r="H157" s="88"/>
      <c r="I157" s="88"/>
      <c r="J157" s="88"/>
      <c r="K157" s="88"/>
      <c r="L157" s="88"/>
      <c r="M157" s="88"/>
      <c r="N157" s="88"/>
      <c r="O157" s="88"/>
      <c r="P157" s="88"/>
      <c r="Q157" s="88"/>
      <c r="R157" s="720"/>
      <c r="S157" s="88"/>
      <c r="T157" s="88"/>
      <c r="U157" s="88"/>
      <c r="V157" s="88"/>
      <c r="W157" s="88"/>
      <c r="X157" s="88"/>
      <c r="Y157" s="88"/>
      <c r="Z157" s="88"/>
      <c r="AA157" s="88"/>
      <c r="AB157" s="88"/>
      <c r="AC157" s="88"/>
      <c r="AD157" s="88"/>
      <c r="AE157" s="88"/>
      <c r="AF157" s="88"/>
      <c r="AG157" s="88"/>
      <c r="AH157" s="88"/>
      <c r="AI157" s="88"/>
      <c r="AJ157" s="88"/>
      <c r="AK157" s="88"/>
      <c r="AL157" s="88"/>
      <c r="AM157" s="88"/>
      <c r="AN157" s="88"/>
      <c r="AO157" s="88"/>
      <c r="AP157" s="88"/>
      <c r="AQ157" s="88"/>
      <c r="AR157" s="88"/>
      <c r="AS157" s="88"/>
      <c r="AT157" s="88"/>
      <c r="AU157" s="88"/>
      <c r="AV157" s="88"/>
      <c r="AW157" s="88"/>
      <c r="AX157" s="88"/>
      <c r="AY157" s="88"/>
      <c r="AZ157" s="88"/>
      <c r="BA157" s="88"/>
      <c r="BB157" s="88"/>
      <c r="BC157" s="88"/>
      <c r="BD157" s="88"/>
      <c r="BE157" s="88"/>
      <c r="BF157" s="88"/>
      <c r="BG157" s="88"/>
      <c r="BH157" s="88"/>
      <c r="BI157" s="88"/>
      <c r="BJ157" s="88"/>
      <c r="BK157" s="88"/>
      <c r="BL157" s="88"/>
      <c r="BM157" s="88"/>
      <c r="BN157" s="88"/>
      <c r="BO157" s="88"/>
      <c r="BP157" s="88"/>
      <c r="BQ157" s="88"/>
      <c r="BR157" s="88"/>
      <c r="BS157" s="88"/>
      <c r="BT157" s="88"/>
      <c r="BU157" s="88"/>
      <c r="BV157" s="88"/>
      <c r="BW157" s="88"/>
      <c r="BX157" s="88"/>
      <c r="BY157" s="88"/>
      <c r="BZ157" s="88"/>
      <c r="CA157" s="88"/>
      <c r="CB157" s="88"/>
      <c r="CC157" s="88"/>
      <c r="CD157" s="88"/>
      <c r="CE157" s="88"/>
      <c r="CF157" s="88"/>
      <c r="CG157" s="88"/>
      <c r="CH157" s="88"/>
      <c r="CI157" s="88"/>
      <c r="CJ157" s="88"/>
      <c r="CK157" s="88"/>
      <c r="CL157" s="88"/>
      <c r="CM157" s="88"/>
      <c r="CN157" s="88"/>
      <c r="CO157" s="88"/>
      <c r="CP157" s="88"/>
      <c r="CQ157" s="88"/>
      <c r="CR157" s="88"/>
      <c r="CS157" s="88"/>
      <c r="CT157" s="88"/>
      <c r="CU157" s="88"/>
      <c r="CV157" s="88"/>
      <c r="CW157" s="88"/>
      <c r="CX157" s="88"/>
      <c r="CY157" s="88"/>
      <c r="CZ157" s="88"/>
      <c r="DA157" s="88"/>
      <c r="DB157" s="88"/>
      <c r="DC157" s="88"/>
      <c r="DD157" s="88"/>
      <c r="DE157" s="88"/>
      <c r="DF157" s="88"/>
      <c r="DG157" s="88"/>
      <c r="DH157" s="88"/>
      <c r="DI157" s="88"/>
      <c r="DJ157" s="88"/>
      <c r="DK157" s="88"/>
      <c r="DL157" s="88"/>
      <c r="DM157" s="88"/>
      <c r="DN157" s="88"/>
      <c r="DO157" s="88"/>
      <c r="DP157" s="88"/>
      <c r="DQ157" s="88"/>
      <c r="DR157" s="88"/>
      <c r="DS157" s="88"/>
      <c r="DT157" s="88"/>
      <c r="DU157" s="88"/>
      <c r="DV157" s="88"/>
      <c r="DW157" s="88"/>
      <c r="DX157" s="88"/>
    </row>
    <row r="158" spans="1:128" ht="13.5" customHeight="1">
      <c r="A158" s="202"/>
      <c r="B158" s="88"/>
      <c r="C158" s="88"/>
      <c r="D158" s="88"/>
      <c r="E158" s="88"/>
      <c r="F158" s="88"/>
      <c r="G158" s="88"/>
      <c r="H158" s="88"/>
      <c r="I158" s="88"/>
      <c r="J158" s="88"/>
      <c r="K158" s="88"/>
      <c r="L158" s="88"/>
      <c r="M158" s="88"/>
      <c r="N158" s="88"/>
      <c r="O158" s="88"/>
      <c r="P158" s="88"/>
      <c r="Q158" s="88"/>
      <c r="R158" s="720"/>
      <c r="S158" s="88"/>
      <c r="T158" s="88"/>
      <c r="U158" s="88"/>
      <c r="V158" s="88"/>
      <c r="W158" s="88"/>
      <c r="X158" s="88"/>
      <c r="Y158" s="88"/>
      <c r="Z158" s="88"/>
      <c r="AA158" s="88"/>
      <c r="AB158" s="88"/>
      <c r="AC158" s="88"/>
      <c r="AD158" s="88"/>
      <c r="AE158" s="88"/>
      <c r="AF158" s="88"/>
      <c r="AG158" s="88"/>
      <c r="AH158" s="88"/>
      <c r="AI158" s="88"/>
      <c r="AJ158" s="88"/>
      <c r="AK158" s="88"/>
      <c r="AL158" s="88"/>
      <c r="AM158" s="88"/>
      <c r="AN158" s="88"/>
      <c r="AO158" s="88"/>
      <c r="AP158" s="88"/>
      <c r="AQ158" s="88"/>
      <c r="AR158" s="88"/>
      <c r="AS158" s="88"/>
      <c r="AT158" s="88"/>
      <c r="AU158" s="88"/>
      <c r="AV158" s="88"/>
      <c r="AW158" s="88"/>
      <c r="AX158" s="88"/>
      <c r="AY158" s="88"/>
      <c r="AZ158" s="88"/>
      <c r="BA158" s="88"/>
      <c r="BB158" s="88"/>
      <c r="BC158" s="88"/>
      <c r="BD158" s="88"/>
      <c r="BE158" s="88"/>
      <c r="BF158" s="88"/>
      <c r="BG158" s="88"/>
      <c r="BH158" s="88"/>
      <c r="BI158" s="88"/>
      <c r="BJ158" s="88"/>
      <c r="BK158" s="88"/>
      <c r="BL158" s="88"/>
      <c r="BM158" s="88"/>
      <c r="BN158" s="88"/>
      <c r="BO158" s="88"/>
      <c r="BP158" s="88"/>
      <c r="BQ158" s="88"/>
      <c r="BR158" s="88"/>
      <c r="BS158" s="88"/>
      <c r="BT158" s="88"/>
      <c r="BU158" s="88"/>
      <c r="BV158" s="88"/>
      <c r="BW158" s="88"/>
      <c r="BX158" s="88"/>
      <c r="BY158" s="88"/>
      <c r="BZ158" s="88"/>
      <c r="CA158" s="88"/>
      <c r="CB158" s="88"/>
      <c r="CC158" s="88"/>
      <c r="CD158" s="88"/>
      <c r="CE158" s="88"/>
      <c r="CF158" s="88"/>
      <c r="CG158" s="88"/>
      <c r="CH158" s="88"/>
      <c r="CI158" s="88"/>
      <c r="CJ158" s="88"/>
      <c r="CK158" s="88"/>
      <c r="CL158" s="88"/>
      <c r="CM158" s="88"/>
      <c r="CN158" s="88"/>
      <c r="CO158" s="88"/>
      <c r="CP158" s="88"/>
      <c r="CQ158" s="88"/>
      <c r="CR158" s="88"/>
      <c r="CS158" s="88"/>
      <c r="CT158" s="88"/>
      <c r="CU158" s="88"/>
      <c r="CV158" s="88"/>
      <c r="CW158" s="88"/>
      <c r="CX158" s="88"/>
      <c r="CY158" s="88"/>
      <c r="CZ158" s="88"/>
      <c r="DA158" s="88"/>
      <c r="DB158" s="88"/>
      <c r="DC158" s="88"/>
      <c r="DD158" s="88"/>
      <c r="DE158" s="88"/>
      <c r="DF158" s="88"/>
      <c r="DG158" s="88"/>
      <c r="DH158" s="88"/>
      <c r="DI158" s="88"/>
      <c r="DJ158" s="88"/>
      <c r="DK158" s="88"/>
      <c r="DL158" s="88"/>
      <c r="DM158" s="88"/>
      <c r="DN158" s="88"/>
      <c r="DO158" s="88"/>
      <c r="DP158" s="88"/>
      <c r="DQ158" s="88"/>
      <c r="DR158" s="88"/>
      <c r="DS158" s="88"/>
      <c r="DT158" s="88"/>
      <c r="DU158" s="88"/>
      <c r="DV158" s="88"/>
      <c r="DW158" s="88"/>
      <c r="DX158" s="88"/>
    </row>
    <row r="159" spans="1:128" ht="13.5" customHeight="1">
      <c r="A159" s="202"/>
      <c r="B159" s="88"/>
      <c r="C159" s="88"/>
      <c r="D159" s="88"/>
      <c r="E159" s="88"/>
      <c r="F159" s="88"/>
      <c r="G159" s="88"/>
      <c r="H159" s="88"/>
      <c r="I159" s="88"/>
      <c r="J159" s="88"/>
      <c r="K159" s="88"/>
      <c r="L159" s="88"/>
      <c r="M159" s="88"/>
      <c r="N159" s="88"/>
      <c r="O159" s="88"/>
      <c r="P159" s="88"/>
      <c r="Q159" s="88"/>
      <c r="R159" s="720"/>
      <c r="S159" s="88"/>
      <c r="T159" s="88"/>
      <c r="U159" s="88"/>
      <c r="V159" s="88"/>
      <c r="W159" s="88"/>
      <c r="X159" s="88"/>
      <c r="Y159" s="88"/>
      <c r="Z159" s="88"/>
      <c r="AA159" s="88"/>
      <c r="AB159" s="88"/>
      <c r="AC159" s="88"/>
      <c r="AD159" s="88"/>
      <c r="AE159" s="88"/>
      <c r="AF159" s="88"/>
      <c r="AG159" s="88"/>
      <c r="AH159" s="88"/>
      <c r="AI159" s="88"/>
      <c r="AJ159" s="88"/>
      <c r="AK159" s="88"/>
      <c r="AL159" s="88"/>
      <c r="AM159" s="88"/>
      <c r="AN159" s="88"/>
      <c r="AO159" s="88"/>
      <c r="AP159" s="88"/>
      <c r="AQ159" s="88"/>
      <c r="AR159" s="88"/>
      <c r="AS159" s="88"/>
      <c r="AT159" s="88"/>
      <c r="AU159" s="88"/>
      <c r="AV159" s="88"/>
      <c r="AW159" s="88"/>
      <c r="AX159" s="88"/>
      <c r="AY159" s="88"/>
      <c r="AZ159" s="88"/>
      <c r="BA159" s="88"/>
      <c r="BB159" s="88"/>
      <c r="BC159" s="88"/>
      <c r="BD159" s="88"/>
      <c r="BE159" s="88"/>
      <c r="BF159" s="88"/>
      <c r="BG159" s="88"/>
      <c r="BH159" s="88"/>
      <c r="BI159" s="88"/>
      <c r="BJ159" s="88"/>
      <c r="BK159" s="88"/>
      <c r="BL159" s="88"/>
      <c r="BM159" s="88"/>
      <c r="BN159" s="88"/>
      <c r="BO159" s="88"/>
      <c r="BP159" s="88"/>
      <c r="BQ159" s="88"/>
      <c r="BR159" s="88"/>
      <c r="BS159" s="88"/>
      <c r="BT159" s="88"/>
      <c r="BU159" s="88"/>
      <c r="BV159" s="88"/>
      <c r="BW159" s="88"/>
      <c r="BX159" s="88"/>
      <c r="BY159" s="88"/>
      <c r="BZ159" s="88"/>
      <c r="CA159" s="88"/>
      <c r="CB159" s="88"/>
      <c r="CC159" s="88"/>
      <c r="CD159" s="88"/>
      <c r="CE159" s="88"/>
      <c r="CF159" s="88"/>
      <c r="CG159" s="88"/>
      <c r="CH159" s="88"/>
      <c r="CI159" s="88"/>
      <c r="CJ159" s="88"/>
      <c r="CK159" s="88"/>
      <c r="CL159" s="88"/>
      <c r="CM159" s="88"/>
      <c r="CN159" s="88"/>
      <c r="CO159" s="88"/>
      <c r="CP159" s="88"/>
      <c r="CQ159" s="88"/>
      <c r="CR159" s="88"/>
      <c r="CS159" s="88"/>
      <c r="CT159" s="88"/>
      <c r="CU159" s="88"/>
      <c r="CV159" s="88"/>
      <c r="CW159" s="88"/>
      <c r="CX159" s="88"/>
      <c r="CY159" s="88"/>
      <c r="CZ159" s="88"/>
      <c r="DA159" s="88"/>
      <c r="DB159" s="88"/>
      <c r="DC159" s="88"/>
      <c r="DD159" s="88"/>
      <c r="DE159" s="88"/>
      <c r="DF159" s="88"/>
      <c r="DG159" s="88"/>
      <c r="DH159" s="88"/>
      <c r="DI159" s="88"/>
      <c r="DJ159" s="88"/>
      <c r="DK159" s="88"/>
      <c r="DL159" s="88"/>
      <c r="DM159" s="88"/>
      <c r="DN159" s="88"/>
      <c r="DO159" s="88"/>
      <c r="DP159" s="88"/>
      <c r="DQ159" s="88"/>
      <c r="DR159" s="88"/>
      <c r="DS159" s="88"/>
      <c r="DT159" s="88"/>
      <c r="DU159" s="88"/>
      <c r="DV159" s="88"/>
      <c r="DW159" s="88"/>
      <c r="DX159" s="88"/>
    </row>
    <row r="160" spans="1:128" ht="13.5" customHeight="1">
      <c r="A160" s="202"/>
      <c r="B160" s="88"/>
      <c r="C160" s="88"/>
      <c r="D160" s="88"/>
      <c r="E160" s="88"/>
      <c r="F160" s="88"/>
      <c r="G160" s="88"/>
      <c r="H160" s="88"/>
      <c r="I160" s="88"/>
      <c r="J160" s="88"/>
      <c r="K160" s="88"/>
      <c r="L160" s="88"/>
      <c r="M160" s="88"/>
      <c r="N160" s="88"/>
      <c r="O160" s="88"/>
      <c r="P160" s="88"/>
      <c r="Q160" s="88"/>
      <c r="R160" s="720"/>
      <c r="S160" s="88"/>
      <c r="T160" s="88"/>
      <c r="U160" s="88"/>
      <c r="V160" s="88"/>
      <c r="W160" s="88"/>
      <c r="X160" s="88"/>
      <c r="Y160" s="88"/>
      <c r="Z160" s="88"/>
      <c r="AA160" s="88"/>
      <c r="AB160" s="88"/>
      <c r="AC160" s="88"/>
      <c r="AD160" s="88"/>
      <c r="AE160" s="88"/>
      <c r="AF160" s="88"/>
      <c r="AG160" s="88"/>
      <c r="AH160" s="88"/>
      <c r="AI160" s="88"/>
      <c r="AJ160" s="88"/>
      <c r="AK160" s="88"/>
      <c r="AL160" s="88"/>
      <c r="AM160" s="88"/>
      <c r="AN160" s="88"/>
      <c r="AO160" s="88"/>
      <c r="AP160" s="88"/>
      <c r="AQ160" s="88"/>
      <c r="AR160" s="88"/>
      <c r="AS160" s="88"/>
      <c r="AT160" s="88"/>
      <c r="AU160" s="88"/>
      <c r="AV160" s="88"/>
      <c r="AW160" s="88"/>
      <c r="AX160" s="88"/>
      <c r="AY160" s="88"/>
      <c r="AZ160" s="88"/>
      <c r="BA160" s="88"/>
      <c r="BB160" s="88"/>
      <c r="BC160" s="88"/>
      <c r="BD160" s="88"/>
      <c r="BE160" s="88"/>
      <c r="BF160" s="88"/>
      <c r="BG160" s="88"/>
      <c r="BH160" s="88"/>
      <c r="BI160" s="88"/>
      <c r="BJ160" s="88"/>
      <c r="BK160" s="88"/>
      <c r="BL160" s="88"/>
      <c r="BM160" s="88"/>
      <c r="BN160" s="88"/>
      <c r="BO160" s="88"/>
      <c r="BP160" s="88"/>
      <c r="BQ160" s="88"/>
      <c r="BR160" s="88"/>
      <c r="BS160" s="88"/>
      <c r="BT160" s="88"/>
      <c r="BU160" s="88"/>
      <c r="BV160" s="88"/>
      <c r="BW160" s="88"/>
      <c r="BX160" s="88"/>
      <c r="BY160" s="88"/>
      <c r="BZ160" s="88"/>
      <c r="CA160" s="88"/>
      <c r="CB160" s="88"/>
      <c r="CC160" s="88"/>
      <c r="CD160" s="88"/>
      <c r="CE160" s="88"/>
      <c r="CF160" s="88"/>
      <c r="CG160" s="88"/>
      <c r="CH160" s="88"/>
      <c r="CI160" s="88"/>
      <c r="CJ160" s="88"/>
      <c r="CK160" s="88"/>
      <c r="CL160" s="88"/>
      <c r="CM160" s="88"/>
      <c r="CN160" s="88"/>
      <c r="CO160" s="88"/>
      <c r="CP160" s="88"/>
      <c r="CQ160" s="88"/>
      <c r="CR160" s="88"/>
      <c r="CS160" s="88"/>
      <c r="CT160" s="88"/>
      <c r="CU160" s="88"/>
      <c r="CV160" s="88"/>
      <c r="CW160" s="88"/>
      <c r="CX160" s="88"/>
      <c r="CY160" s="88"/>
      <c r="CZ160" s="88"/>
      <c r="DA160" s="88"/>
      <c r="DB160" s="88"/>
      <c r="DC160" s="88"/>
      <c r="DD160" s="88"/>
      <c r="DE160" s="88"/>
      <c r="DF160" s="88"/>
      <c r="DG160" s="88"/>
      <c r="DH160" s="88"/>
      <c r="DI160" s="88"/>
      <c r="DJ160" s="88"/>
      <c r="DK160" s="88"/>
      <c r="DL160" s="88"/>
      <c r="DM160" s="88"/>
      <c r="DN160" s="88"/>
      <c r="DO160" s="88"/>
      <c r="DP160" s="88"/>
      <c r="DQ160" s="88"/>
      <c r="DR160" s="88"/>
      <c r="DS160" s="88"/>
      <c r="DT160" s="88"/>
      <c r="DU160" s="88"/>
      <c r="DV160" s="88"/>
      <c r="DW160" s="88"/>
      <c r="DX160" s="88"/>
    </row>
    <row r="161" spans="1:128" ht="13.5" customHeight="1">
      <c r="A161" s="202"/>
      <c r="B161" s="88"/>
      <c r="C161" s="88"/>
      <c r="D161" s="88"/>
      <c r="E161" s="88"/>
      <c r="F161" s="88"/>
      <c r="G161" s="88"/>
      <c r="H161" s="88"/>
      <c r="I161" s="88"/>
      <c r="J161" s="88"/>
      <c r="K161" s="88"/>
      <c r="L161" s="88"/>
      <c r="M161" s="88"/>
      <c r="N161" s="88"/>
      <c r="O161" s="88"/>
      <c r="P161" s="88"/>
      <c r="Q161" s="88"/>
      <c r="R161" s="720"/>
      <c r="S161" s="88"/>
      <c r="T161" s="88"/>
      <c r="U161" s="88"/>
      <c r="V161" s="88"/>
      <c r="W161" s="88"/>
      <c r="X161" s="88"/>
      <c r="Y161" s="88"/>
      <c r="Z161" s="88"/>
      <c r="AA161" s="88"/>
      <c r="AB161" s="88"/>
      <c r="AC161" s="88"/>
      <c r="AD161" s="88"/>
      <c r="AE161" s="88"/>
      <c r="AF161" s="88"/>
      <c r="AG161" s="88"/>
      <c r="AH161" s="88"/>
      <c r="AI161" s="88"/>
      <c r="AJ161" s="88"/>
      <c r="AK161" s="88"/>
      <c r="AL161" s="88"/>
      <c r="AM161" s="88"/>
      <c r="AN161" s="88"/>
      <c r="AO161" s="88"/>
      <c r="AP161" s="88"/>
      <c r="AQ161" s="88"/>
      <c r="AR161" s="88"/>
      <c r="AS161" s="88"/>
      <c r="AT161" s="88"/>
      <c r="AU161" s="88"/>
      <c r="AV161" s="88"/>
      <c r="AW161" s="88"/>
      <c r="AX161" s="88"/>
      <c r="AY161" s="88"/>
      <c r="AZ161" s="88"/>
      <c r="BA161" s="88"/>
      <c r="BB161" s="88"/>
      <c r="BC161" s="88"/>
      <c r="BD161" s="88"/>
      <c r="BE161" s="88"/>
      <c r="BF161" s="88"/>
      <c r="BG161" s="88"/>
      <c r="BH161" s="88"/>
      <c r="BI161" s="88"/>
      <c r="BJ161" s="88"/>
      <c r="BK161" s="88"/>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c r="DH161" s="88"/>
      <c r="DI161" s="88"/>
      <c r="DJ161" s="88"/>
      <c r="DK161" s="88"/>
      <c r="DL161" s="88"/>
      <c r="DM161" s="88"/>
      <c r="DN161" s="88"/>
      <c r="DO161" s="88"/>
      <c r="DP161" s="88"/>
      <c r="DQ161" s="88"/>
      <c r="DR161" s="88"/>
      <c r="DS161" s="88"/>
      <c r="DT161" s="88"/>
      <c r="DU161" s="88"/>
      <c r="DV161" s="88"/>
      <c r="DW161" s="88"/>
      <c r="DX161" s="88"/>
    </row>
    <row r="162" spans="1:128" ht="13.5" customHeight="1">
      <c r="A162" s="202"/>
      <c r="B162" s="88"/>
      <c r="C162" s="88"/>
      <c r="D162" s="88"/>
      <c r="E162" s="88"/>
      <c r="F162" s="88"/>
      <c r="G162" s="88"/>
      <c r="H162" s="88"/>
      <c r="I162" s="88"/>
      <c r="J162" s="88"/>
      <c r="K162" s="88"/>
      <c r="L162" s="88"/>
      <c r="M162" s="88"/>
      <c r="N162" s="88"/>
      <c r="O162" s="88"/>
      <c r="P162" s="88"/>
      <c r="Q162" s="88"/>
      <c r="R162" s="720"/>
      <c r="S162" s="88"/>
      <c r="T162" s="88"/>
      <c r="U162" s="88"/>
      <c r="V162" s="88"/>
      <c r="W162" s="88"/>
      <c r="X162" s="88"/>
      <c r="Y162" s="88"/>
      <c r="Z162" s="88"/>
      <c r="AA162" s="88"/>
      <c r="AB162" s="88"/>
      <c r="AC162" s="88"/>
      <c r="AD162" s="88"/>
      <c r="AE162" s="88"/>
      <c r="AF162" s="88"/>
      <c r="AG162" s="88"/>
      <c r="AH162" s="88"/>
      <c r="AI162" s="88"/>
      <c r="AJ162" s="88"/>
      <c r="AK162" s="88"/>
      <c r="AL162" s="88"/>
      <c r="AM162" s="88"/>
      <c r="AN162" s="88"/>
      <c r="AO162" s="88"/>
      <c r="AP162" s="88"/>
      <c r="AQ162" s="88"/>
      <c r="AR162" s="88"/>
      <c r="AS162" s="88"/>
      <c r="AT162" s="88"/>
      <c r="AU162" s="88"/>
      <c r="AV162" s="88"/>
      <c r="AW162" s="88"/>
      <c r="AX162" s="88"/>
      <c r="AY162" s="88"/>
      <c r="AZ162" s="88"/>
      <c r="BA162" s="88"/>
      <c r="BB162" s="88"/>
      <c r="BC162" s="88"/>
      <c r="BD162" s="88"/>
      <c r="BE162" s="88"/>
      <c r="BF162" s="88"/>
      <c r="BG162" s="88"/>
      <c r="BH162" s="88"/>
      <c r="BI162" s="88"/>
      <c r="BJ162" s="88"/>
      <c r="BK162" s="88"/>
      <c r="BL162" s="88"/>
      <c r="BM162" s="88"/>
      <c r="BN162" s="88"/>
      <c r="BO162" s="88"/>
      <c r="BP162" s="88"/>
      <c r="BQ162" s="88"/>
      <c r="BR162" s="88"/>
      <c r="BS162" s="88"/>
      <c r="BT162" s="88"/>
      <c r="BU162" s="88"/>
      <c r="BV162" s="88"/>
      <c r="BW162" s="88"/>
      <c r="BX162" s="88"/>
      <c r="BY162" s="88"/>
      <c r="BZ162" s="88"/>
      <c r="CA162" s="88"/>
      <c r="CB162" s="88"/>
      <c r="CC162" s="88"/>
      <c r="CD162" s="88"/>
      <c r="CE162" s="88"/>
      <c r="CF162" s="88"/>
      <c r="CG162" s="88"/>
      <c r="CH162" s="88"/>
      <c r="CI162" s="88"/>
      <c r="CJ162" s="88"/>
      <c r="CK162" s="88"/>
      <c r="CL162" s="88"/>
      <c r="CM162" s="88"/>
      <c r="CN162" s="88"/>
      <c r="CO162" s="88"/>
      <c r="CP162" s="88"/>
      <c r="CQ162" s="88"/>
      <c r="CR162" s="88"/>
      <c r="CS162" s="88"/>
      <c r="CT162" s="88"/>
      <c r="CU162" s="88"/>
      <c r="CV162" s="88"/>
      <c r="CW162" s="88"/>
      <c r="CX162" s="88"/>
      <c r="CY162" s="88"/>
      <c r="CZ162" s="88"/>
      <c r="DA162" s="88"/>
      <c r="DB162" s="88"/>
      <c r="DC162" s="88"/>
      <c r="DD162" s="88"/>
      <c r="DE162" s="88"/>
      <c r="DF162" s="88"/>
      <c r="DG162" s="88"/>
      <c r="DH162" s="88"/>
      <c r="DI162" s="88"/>
      <c r="DJ162" s="88"/>
      <c r="DK162" s="88"/>
      <c r="DL162" s="88"/>
      <c r="DM162" s="88"/>
      <c r="DN162" s="88"/>
      <c r="DO162" s="88"/>
      <c r="DP162" s="88"/>
      <c r="DQ162" s="88"/>
      <c r="DR162" s="88"/>
      <c r="DS162" s="88"/>
      <c r="DT162" s="88"/>
      <c r="DU162" s="88"/>
      <c r="DV162" s="88"/>
      <c r="DW162" s="88"/>
      <c r="DX162" s="88"/>
    </row>
    <row r="163" spans="1:128" ht="13.5" customHeight="1">
      <c r="A163" s="202"/>
      <c r="B163" s="88"/>
      <c r="C163" s="88"/>
      <c r="D163" s="88"/>
      <c r="E163" s="88"/>
      <c r="F163" s="88"/>
      <c r="G163" s="88"/>
      <c r="H163" s="88"/>
      <c r="I163" s="88"/>
      <c r="J163" s="88"/>
      <c r="K163" s="88"/>
      <c r="L163" s="88"/>
      <c r="M163" s="88"/>
      <c r="N163" s="88"/>
      <c r="O163" s="88"/>
      <c r="P163" s="88"/>
      <c r="Q163" s="88"/>
      <c r="R163" s="720"/>
      <c r="S163" s="88"/>
      <c r="T163" s="88"/>
      <c r="U163" s="88"/>
      <c r="V163" s="88"/>
      <c r="W163" s="88"/>
      <c r="X163" s="88"/>
      <c r="Y163" s="88"/>
      <c r="Z163" s="88"/>
      <c r="AA163" s="88"/>
      <c r="AB163" s="88"/>
      <c r="AC163" s="88"/>
      <c r="AD163" s="88"/>
      <c r="AE163" s="88"/>
      <c r="AF163" s="88"/>
      <c r="AG163" s="88"/>
      <c r="AH163" s="88"/>
      <c r="AI163" s="88"/>
      <c r="AJ163" s="88"/>
      <c r="AK163" s="88"/>
      <c r="AL163" s="88"/>
      <c r="AM163" s="88"/>
      <c r="AN163" s="88"/>
      <c r="AO163" s="88"/>
      <c r="AP163" s="88"/>
      <c r="AQ163" s="88"/>
      <c r="AR163" s="88"/>
      <c r="AS163" s="88"/>
      <c r="AT163" s="88"/>
      <c r="AU163" s="88"/>
      <c r="AV163" s="88"/>
      <c r="AW163" s="88"/>
      <c r="AX163" s="88"/>
      <c r="AY163" s="88"/>
      <c r="AZ163" s="88"/>
      <c r="BA163" s="88"/>
      <c r="BB163" s="88"/>
      <c r="BC163" s="88"/>
      <c r="BD163" s="88"/>
      <c r="BE163" s="88"/>
      <c r="BF163" s="88"/>
      <c r="BG163" s="88"/>
      <c r="BH163" s="88"/>
      <c r="BI163" s="88"/>
      <c r="BJ163" s="88"/>
      <c r="BK163" s="88"/>
      <c r="BL163" s="88"/>
      <c r="BM163" s="88"/>
      <c r="BN163" s="88"/>
      <c r="BO163" s="88"/>
      <c r="BP163" s="88"/>
      <c r="BQ163" s="88"/>
      <c r="BR163" s="88"/>
      <c r="BS163" s="88"/>
      <c r="BT163" s="88"/>
      <c r="BU163" s="88"/>
      <c r="BV163" s="88"/>
      <c r="BW163" s="88"/>
      <c r="BX163" s="88"/>
      <c r="BY163" s="88"/>
      <c r="BZ163" s="88"/>
      <c r="CA163" s="88"/>
      <c r="CB163" s="88"/>
      <c r="CC163" s="88"/>
      <c r="CD163" s="88"/>
      <c r="CE163" s="88"/>
      <c r="CF163" s="88"/>
      <c r="CG163" s="88"/>
      <c r="CH163" s="88"/>
      <c r="CI163" s="88"/>
      <c r="CJ163" s="88"/>
      <c r="CK163" s="88"/>
      <c r="CL163" s="88"/>
      <c r="CM163" s="88"/>
      <c r="CN163" s="88"/>
      <c r="CO163" s="88"/>
      <c r="CP163" s="88"/>
      <c r="CQ163" s="88"/>
      <c r="CR163" s="88"/>
      <c r="CS163" s="88"/>
      <c r="CT163" s="88"/>
      <c r="CU163" s="88"/>
      <c r="CV163" s="88"/>
      <c r="CW163" s="88"/>
      <c r="CX163" s="88"/>
      <c r="CY163" s="88"/>
      <c r="CZ163" s="88"/>
      <c r="DA163" s="88"/>
      <c r="DB163" s="88"/>
      <c r="DC163" s="88"/>
      <c r="DD163" s="88"/>
      <c r="DE163" s="88"/>
      <c r="DF163" s="88"/>
      <c r="DG163" s="88"/>
      <c r="DH163" s="88"/>
      <c r="DI163" s="88"/>
      <c r="DJ163" s="88"/>
      <c r="DK163" s="88"/>
      <c r="DL163" s="88"/>
      <c r="DM163" s="88"/>
      <c r="DN163" s="88"/>
      <c r="DO163" s="88"/>
      <c r="DP163" s="88"/>
      <c r="DQ163" s="88"/>
      <c r="DR163" s="88"/>
      <c r="DS163" s="88"/>
      <c r="DT163" s="88"/>
      <c r="DU163" s="88"/>
      <c r="DV163" s="88"/>
      <c r="DW163" s="88"/>
      <c r="DX163" s="88"/>
    </row>
    <row r="164" spans="1:128" ht="13.5" customHeight="1">
      <c r="A164" s="202"/>
      <c r="B164" s="88"/>
      <c r="C164" s="88"/>
      <c r="D164" s="88"/>
      <c r="E164" s="88"/>
      <c r="F164" s="88"/>
      <c r="G164" s="88"/>
      <c r="H164" s="88"/>
      <c r="I164" s="88"/>
      <c r="J164" s="88"/>
      <c r="K164" s="88"/>
      <c r="L164" s="88"/>
      <c r="M164" s="88"/>
      <c r="N164" s="88"/>
      <c r="O164" s="88"/>
      <c r="P164" s="88"/>
      <c r="Q164" s="88"/>
      <c r="R164" s="720"/>
      <c r="S164" s="88"/>
      <c r="T164" s="88"/>
      <c r="U164" s="88"/>
      <c r="V164" s="88"/>
      <c r="W164" s="88"/>
      <c r="X164" s="88"/>
      <c r="Y164" s="88"/>
      <c r="Z164" s="88"/>
      <c r="AA164" s="88"/>
      <c r="AB164" s="88"/>
      <c r="AC164" s="88"/>
      <c r="AD164" s="88"/>
      <c r="AE164" s="88"/>
      <c r="AF164" s="88"/>
      <c r="AG164" s="88"/>
      <c r="AH164" s="88"/>
      <c r="AI164" s="88"/>
      <c r="AJ164" s="88"/>
      <c r="AK164" s="88"/>
      <c r="AL164" s="88"/>
      <c r="AM164" s="88"/>
      <c r="AN164" s="88"/>
      <c r="AO164" s="88"/>
      <c r="AP164" s="88"/>
      <c r="AQ164" s="88"/>
      <c r="AR164" s="88"/>
      <c r="AS164" s="88"/>
      <c r="AT164" s="88"/>
      <c r="AU164" s="88"/>
      <c r="AV164" s="88"/>
      <c r="AW164" s="88"/>
      <c r="AX164" s="88"/>
      <c r="AY164" s="88"/>
      <c r="AZ164" s="88"/>
      <c r="BA164" s="88"/>
      <c r="BB164" s="88"/>
      <c r="BC164" s="88"/>
      <c r="BD164" s="88"/>
      <c r="BE164" s="88"/>
      <c r="BF164" s="88"/>
      <c r="BG164" s="88"/>
      <c r="BH164" s="88"/>
      <c r="BI164" s="88"/>
      <c r="BJ164" s="88"/>
      <c r="BK164" s="88"/>
      <c r="BL164" s="88"/>
      <c r="BM164" s="88"/>
      <c r="BN164" s="88"/>
      <c r="BO164" s="88"/>
      <c r="BP164" s="88"/>
      <c r="BQ164" s="88"/>
      <c r="BR164" s="88"/>
      <c r="BS164" s="88"/>
      <c r="BT164" s="88"/>
      <c r="BU164" s="88"/>
      <c r="BV164" s="88"/>
      <c r="BW164" s="88"/>
      <c r="BX164" s="88"/>
      <c r="BY164" s="88"/>
      <c r="BZ164" s="88"/>
      <c r="CA164" s="88"/>
      <c r="CB164" s="88"/>
      <c r="CC164" s="88"/>
      <c r="CD164" s="88"/>
      <c r="CE164" s="88"/>
      <c r="CF164" s="88"/>
      <c r="CG164" s="88"/>
      <c r="CH164" s="88"/>
      <c r="CI164" s="88"/>
      <c r="CJ164" s="88"/>
      <c r="CK164" s="88"/>
      <c r="CL164" s="88"/>
      <c r="CM164" s="88"/>
      <c r="CN164" s="88"/>
      <c r="CO164" s="88"/>
      <c r="CP164" s="88"/>
      <c r="CQ164" s="88"/>
      <c r="CR164" s="88"/>
      <c r="CS164" s="88"/>
      <c r="CT164" s="88"/>
      <c r="CU164" s="88"/>
      <c r="CV164" s="88"/>
      <c r="CW164" s="88"/>
      <c r="CX164" s="88"/>
      <c r="CY164" s="88"/>
      <c r="CZ164" s="88"/>
      <c r="DA164" s="88"/>
      <c r="DB164" s="88"/>
      <c r="DC164" s="88"/>
      <c r="DD164" s="88"/>
      <c r="DE164" s="88"/>
      <c r="DF164" s="88"/>
      <c r="DG164" s="88"/>
      <c r="DH164" s="88"/>
      <c r="DI164" s="88"/>
      <c r="DJ164" s="88"/>
      <c r="DK164" s="88"/>
      <c r="DL164" s="88"/>
      <c r="DM164" s="88"/>
      <c r="DN164" s="88"/>
      <c r="DO164" s="88"/>
      <c r="DP164" s="88"/>
      <c r="DQ164" s="88"/>
      <c r="DR164" s="88"/>
      <c r="DS164" s="88"/>
      <c r="DT164" s="88"/>
      <c r="DU164" s="88"/>
      <c r="DV164" s="88"/>
      <c r="DW164" s="88"/>
      <c r="DX164" s="88"/>
    </row>
    <row r="165" spans="1:128" ht="13.5" customHeight="1">
      <c r="A165" s="202"/>
      <c r="B165" s="88"/>
      <c r="C165" s="88"/>
      <c r="D165" s="88"/>
      <c r="E165" s="88"/>
      <c r="F165" s="88"/>
      <c r="G165" s="88"/>
      <c r="H165" s="88"/>
      <c r="I165" s="88"/>
      <c r="J165" s="88"/>
      <c r="K165" s="88"/>
      <c r="L165" s="88"/>
      <c r="M165" s="88"/>
      <c r="N165" s="88"/>
      <c r="O165" s="88"/>
      <c r="P165" s="88"/>
      <c r="Q165" s="88"/>
      <c r="R165" s="720"/>
      <c r="S165" s="88"/>
      <c r="T165" s="88"/>
      <c r="U165" s="88"/>
      <c r="V165" s="88"/>
      <c r="W165" s="88"/>
      <c r="X165" s="88"/>
      <c r="Y165" s="88"/>
      <c r="Z165" s="88"/>
      <c r="AA165" s="88"/>
      <c r="AB165" s="88"/>
      <c r="AC165" s="88"/>
      <c r="AD165" s="88"/>
      <c r="AE165" s="88"/>
      <c r="AF165" s="88"/>
      <c r="AG165" s="88"/>
      <c r="AH165" s="88"/>
      <c r="AI165" s="88"/>
      <c r="AJ165" s="88"/>
      <c r="AK165" s="88"/>
      <c r="AL165" s="88"/>
      <c r="AM165" s="88"/>
      <c r="AN165" s="88"/>
      <c r="AO165" s="88"/>
      <c r="AP165" s="88"/>
      <c r="AQ165" s="88"/>
      <c r="AR165" s="88"/>
      <c r="AS165" s="88"/>
      <c r="AT165" s="88"/>
      <c r="AU165" s="88"/>
      <c r="AV165" s="88"/>
      <c r="AW165" s="88"/>
      <c r="AX165" s="88"/>
      <c r="AY165" s="88"/>
      <c r="AZ165" s="88"/>
      <c r="BA165" s="88"/>
      <c r="BB165" s="88"/>
      <c r="BC165" s="88"/>
      <c r="BD165" s="88"/>
      <c r="BE165" s="88"/>
      <c r="BF165" s="88"/>
      <c r="BG165" s="88"/>
      <c r="BH165" s="88"/>
      <c r="BI165" s="88"/>
      <c r="BJ165" s="88"/>
      <c r="BK165" s="88"/>
      <c r="BL165" s="88"/>
      <c r="BM165" s="88"/>
      <c r="BN165" s="88"/>
      <c r="BO165" s="88"/>
      <c r="BP165" s="88"/>
      <c r="BQ165" s="88"/>
      <c r="BR165" s="88"/>
      <c r="BS165" s="88"/>
      <c r="BT165" s="88"/>
      <c r="BU165" s="88"/>
      <c r="BV165" s="88"/>
      <c r="BW165" s="88"/>
      <c r="BX165" s="88"/>
      <c r="BY165" s="88"/>
      <c r="BZ165" s="88"/>
      <c r="CA165" s="88"/>
      <c r="CB165" s="88"/>
      <c r="CC165" s="88"/>
      <c r="CD165" s="88"/>
      <c r="CE165" s="88"/>
      <c r="CF165" s="88"/>
      <c r="CG165" s="88"/>
      <c r="CH165" s="88"/>
      <c r="CI165" s="88"/>
      <c r="CJ165" s="88"/>
      <c r="CK165" s="88"/>
      <c r="CL165" s="88"/>
      <c r="CM165" s="88"/>
      <c r="CN165" s="88"/>
      <c r="CO165" s="88"/>
      <c r="CP165" s="88"/>
      <c r="CQ165" s="88"/>
      <c r="CR165" s="88"/>
      <c r="CS165" s="88"/>
      <c r="CT165" s="88"/>
      <c r="CU165" s="88"/>
      <c r="CV165" s="88"/>
      <c r="CW165" s="88"/>
      <c r="CX165" s="88"/>
      <c r="CY165" s="88"/>
      <c r="CZ165" s="88"/>
      <c r="DA165" s="88"/>
      <c r="DB165" s="88"/>
      <c r="DC165" s="88"/>
      <c r="DD165" s="88"/>
      <c r="DE165" s="88"/>
      <c r="DF165" s="88"/>
      <c r="DG165" s="88"/>
      <c r="DH165" s="88"/>
      <c r="DI165" s="88"/>
      <c r="DJ165" s="88"/>
      <c r="DK165" s="88"/>
      <c r="DL165" s="88"/>
      <c r="DM165" s="88"/>
      <c r="DN165" s="88"/>
      <c r="DO165" s="88"/>
      <c r="DP165" s="88"/>
      <c r="DQ165" s="88"/>
      <c r="DR165" s="88"/>
      <c r="DS165" s="88"/>
      <c r="DT165" s="88"/>
      <c r="DU165" s="88"/>
      <c r="DV165" s="88"/>
      <c r="DW165" s="88"/>
      <c r="DX165" s="88"/>
    </row>
    <row r="166" spans="1:128" ht="13.5" customHeight="1">
      <c r="A166" s="202"/>
      <c r="B166" s="88"/>
      <c r="C166" s="88"/>
      <c r="D166" s="88"/>
      <c r="E166" s="88"/>
      <c r="F166" s="88"/>
      <c r="G166" s="88"/>
      <c r="H166" s="88"/>
      <c r="I166" s="88"/>
      <c r="J166" s="88"/>
      <c r="K166" s="88"/>
      <c r="L166" s="88"/>
      <c r="M166" s="88"/>
      <c r="N166" s="88"/>
      <c r="O166" s="88"/>
      <c r="P166" s="88"/>
      <c r="Q166" s="88"/>
      <c r="R166" s="720"/>
      <c r="S166" s="88"/>
      <c r="T166" s="88"/>
      <c r="U166" s="88"/>
      <c r="V166" s="88"/>
      <c r="W166" s="88"/>
      <c r="X166" s="88"/>
      <c r="Y166" s="88"/>
      <c r="Z166" s="88"/>
      <c r="AA166" s="88"/>
      <c r="AB166" s="88"/>
      <c r="AC166" s="88"/>
      <c r="AD166" s="88"/>
      <c r="AE166" s="88"/>
      <c r="AF166" s="88"/>
      <c r="AG166" s="88"/>
      <c r="AH166" s="88"/>
      <c r="AI166" s="88"/>
      <c r="AJ166" s="88"/>
      <c r="AK166" s="88"/>
      <c r="AL166" s="88"/>
      <c r="AM166" s="88"/>
      <c r="AN166" s="88"/>
      <c r="AO166" s="88"/>
      <c r="AP166" s="88"/>
      <c r="AQ166" s="88"/>
      <c r="AR166" s="88"/>
      <c r="AS166" s="88"/>
      <c r="AT166" s="88"/>
      <c r="AU166" s="88"/>
      <c r="AV166" s="88"/>
      <c r="AW166" s="88"/>
      <c r="AX166" s="88"/>
      <c r="AY166" s="88"/>
      <c r="AZ166" s="88"/>
      <c r="BA166" s="88"/>
      <c r="BB166" s="88"/>
      <c r="BC166" s="88"/>
      <c r="BD166" s="88"/>
      <c r="BE166" s="88"/>
      <c r="BF166" s="88"/>
      <c r="BG166" s="88"/>
      <c r="BH166" s="88"/>
      <c r="BI166" s="88"/>
      <c r="BJ166" s="88"/>
      <c r="BK166" s="88"/>
      <c r="BL166" s="88"/>
      <c r="BM166" s="88"/>
      <c r="BN166" s="88"/>
      <c r="BO166" s="88"/>
      <c r="BP166" s="88"/>
      <c r="BQ166" s="88"/>
      <c r="BR166" s="88"/>
      <c r="BS166" s="88"/>
      <c r="BT166" s="88"/>
      <c r="BU166" s="88"/>
      <c r="BV166" s="88"/>
      <c r="BW166" s="88"/>
      <c r="BX166" s="88"/>
      <c r="BY166" s="88"/>
      <c r="BZ166" s="88"/>
      <c r="CA166" s="88"/>
      <c r="CB166" s="88"/>
      <c r="CC166" s="88"/>
      <c r="CD166" s="88"/>
      <c r="CE166" s="88"/>
      <c r="CF166" s="88"/>
      <c r="CG166" s="88"/>
      <c r="CH166" s="88"/>
      <c r="CI166" s="88"/>
      <c r="CJ166" s="88"/>
      <c r="CK166" s="88"/>
      <c r="CL166" s="88"/>
      <c r="CM166" s="88"/>
      <c r="CN166" s="88"/>
      <c r="CO166" s="88"/>
      <c r="CP166" s="88"/>
      <c r="CQ166" s="88"/>
      <c r="CR166" s="88"/>
      <c r="CS166" s="88"/>
      <c r="CT166" s="88"/>
      <c r="CU166" s="88"/>
      <c r="CV166" s="88"/>
      <c r="CW166" s="88"/>
      <c r="CX166" s="88"/>
      <c r="CY166" s="88"/>
      <c r="CZ166" s="88"/>
      <c r="DA166" s="88"/>
      <c r="DB166" s="88"/>
      <c r="DC166" s="88"/>
      <c r="DD166" s="88"/>
      <c r="DE166" s="88"/>
      <c r="DF166" s="88"/>
      <c r="DG166" s="88"/>
      <c r="DH166" s="88"/>
      <c r="DI166" s="88"/>
      <c r="DJ166" s="88"/>
      <c r="DK166" s="88"/>
      <c r="DL166" s="88"/>
      <c r="DM166" s="88"/>
      <c r="DN166" s="88"/>
      <c r="DO166" s="88"/>
      <c r="DP166" s="88"/>
      <c r="DQ166" s="88"/>
      <c r="DR166" s="88"/>
      <c r="DS166" s="88"/>
      <c r="DT166" s="88"/>
      <c r="DU166" s="88"/>
      <c r="DV166" s="88"/>
      <c r="DW166" s="88"/>
      <c r="DX166" s="88"/>
    </row>
    <row r="167" spans="1:128" ht="13.5" customHeight="1">
      <c r="A167" s="202"/>
      <c r="B167" s="88"/>
      <c r="C167" s="88"/>
      <c r="D167" s="88"/>
      <c r="E167" s="88"/>
      <c r="F167" s="88"/>
      <c r="G167" s="88"/>
      <c r="H167" s="88"/>
      <c r="I167" s="88"/>
      <c r="J167" s="88"/>
      <c r="K167" s="88"/>
      <c r="L167" s="88"/>
      <c r="M167" s="88"/>
      <c r="N167" s="88"/>
      <c r="O167" s="88"/>
      <c r="P167" s="88"/>
      <c r="Q167" s="88"/>
      <c r="R167" s="720"/>
      <c r="S167" s="88"/>
      <c r="T167" s="88"/>
      <c r="U167" s="88"/>
      <c r="V167" s="88"/>
      <c r="W167" s="88"/>
      <c r="X167" s="88"/>
      <c r="Y167" s="88"/>
      <c r="Z167" s="88"/>
      <c r="AA167" s="88"/>
      <c r="AB167" s="88"/>
      <c r="AC167" s="88"/>
      <c r="AD167" s="88"/>
      <c r="AE167" s="88"/>
      <c r="AF167" s="88"/>
      <c r="AG167" s="88"/>
      <c r="AH167" s="88"/>
      <c r="AI167" s="88"/>
      <c r="AJ167" s="88"/>
      <c r="AK167" s="88"/>
      <c r="AL167" s="88"/>
      <c r="AM167" s="88"/>
      <c r="AN167" s="88"/>
      <c r="AO167" s="88"/>
      <c r="AP167" s="88"/>
      <c r="AQ167" s="88"/>
      <c r="AR167" s="88"/>
      <c r="AS167" s="88"/>
      <c r="AT167" s="88"/>
      <c r="AU167" s="88"/>
      <c r="AV167" s="88"/>
      <c r="AW167" s="88"/>
      <c r="AX167" s="88"/>
      <c r="AY167" s="88"/>
      <c r="AZ167" s="88"/>
      <c r="BA167" s="88"/>
      <c r="BB167" s="88"/>
      <c r="BC167" s="88"/>
      <c r="BD167" s="88"/>
      <c r="BE167" s="88"/>
      <c r="BF167" s="88"/>
      <c r="BG167" s="88"/>
      <c r="BH167" s="88"/>
      <c r="BI167" s="88"/>
      <c r="BJ167" s="88"/>
      <c r="BK167" s="88"/>
      <c r="BL167" s="88"/>
      <c r="BM167" s="88"/>
      <c r="BN167" s="88"/>
      <c r="BO167" s="88"/>
      <c r="BP167" s="88"/>
      <c r="BQ167" s="88"/>
      <c r="BR167" s="88"/>
      <c r="BS167" s="88"/>
      <c r="BT167" s="88"/>
      <c r="BU167" s="88"/>
      <c r="BV167" s="88"/>
      <c r="BW167" s="88"/>
      <c r="BX167" s="88"/>
      <c r="BY167" s="88"/>
      <c r="BZ167" s="88"/>
      <c r="CA167" s="88"/>
      <c r="CB167" s="88"/>
      <c r="CC167" s="88"/>
      <c r="CD167" s="88"/>
      <c r="CE167" s="88"/>
      <c r="CF167" s="88"/>
      <c r="CG167" s="88"/>
      <c r="CH167" s="88"/>
      <c r="CI167" s="88"/>
      <c r="CJ167" s="88"/>
      <c r="CK167" s="88"/>
      <c r="CL167" s="88"/>
      <c r="CM167" s="88"/>
      <c r="CN167" s="88"/>
      <c r="CO167" s="88"/>
      <c r="CP167" s="88"/>
      <c r="CQ167" s="88"/>
      <c r="CR167" s="88"/>
      <c r="CS167" s="88"/>
      <c r="CT167" s="88"/>
      <c r="CU167" s="88"/>
      <c r="CV167" s="88"/>
      <c r="CW167" s="88"/>
      <c r="CX167" s="88"/>
      <c r="CY167" s="88"/>
      <c r="CZ167" s="88"/>
      <c r="DA167" s="88"/>
      <c r="DB167" s="88"/>
      <c r="DC167" s="88"/>
      <c r="DD167" s="88"/>
      <c r="DE167" s="88"/>
      <c r="DF167" s="88"/>
      <c r="DG167" s="88"/>
      <c r="DH167" s="88"/>
      <c r="DI167" s="88"/>
      <c r="DJ167" s="88"/>
      <c r="DK167" s="88"/>
      <c r="DL167" s="88"/>
      <c r="DM167" s="88"/>
      <c r="DN167" s="88"/>
      <c r="DO167" s="88"/>
      <c r="DP167" s="88"/>
      <c r="DQ167" s="88"/>
      <c r="DR167" s="88"/>
      <c r="DS167" s="88"/>
      <c r="DT167" s="88"/>
      <c r="DU167" s="88"/>
      <c r="DV167" s="88"/>
      <c r="DW167" s="88"/>
      <c r="DX167" s="88"/>
    </row>
    <row r="168" spans="1:128" ht="13.5" customHeight="1">
      <c r="A168" s="202"/>
      <c r="B168" s="88"/>
      <c r="C168" s="88"/>
      <c r="D168" s="88"/>
      <c r="E168" s="88"/>
      <c r="F168" s="88"/>
      <c r="G168" s="88"/>
      <c r="H168" s="88"/>
      <c r="I168" s="88"/>
      <c r="J168" s="88"/>
      <c r="K168" s="88"/>
      <c r="L168" s="88"/>
      <c r="M168" s="88"/>
      <c r="N168" s="88"/>
      <c r="O168" s="88"/>
      <c r="P168" s="88"/>
      <c r="Q168" s="88"/>
      <c r="R168" s="720"/>
      <c r="S168" s="88"/>
      <c r="T168" s="88"/>
      <c r="U168" s="88"/>
      <c r="V168" s="88"/>
      <c r="W168" s="88"/>
      <c r="X168" s="88"/>
      <c r="Y168" s="88"/>
      <c r="Z168" s="88"/>
      <c r="AA168" s="88"/>
      <c r="AB168" s="88"/>
      <c r="AC168" s="88"/>
      <c r="AD168" s="88"/>
      <c r="AE168" s="88"/>
      <c r="AF168" s="88"/>
      <c r="AG168" s="88"/>
      <c r="AH168" s="88"/>
      <c r="AI168" s="88"/>
      <c r="AJ168" s="88"/>
      <c r="AK168" s="88"/>
      <c r="AL168" s="88"/>
      <c r="AM168" s="88"/>
      <c r="AN168" s="88"/>
      <c r="AO168" s="88"/>
      <c r="AP168" s="88"/>
      <c r="AQ168" s="88"/>
      <c r="AR168" s="88"/>
      <c r="AS168" s="88"/>
      <c r="AT168" s="88"/>
      <c r="AU168" s="88"/>
      <c r="AV168" s="88"/>
      <c r="AW168" s="88"/>
      <c r="AX168" s="88"/>
      <c r="AY168" s="88"/>
      <c r="AZ168" s="88"/>
      <c r="BA168" s="88"/>
      <c r="BB168" s="88"/>
      <c r="BC168" s="88"/>
      <c r="BD168" s="88"/>
      <c r="BE168" s="88"/>
      <c r="BF168" s="88"/>
      <c r="BG168" s="88"/>
      <c r="BH168" s="88"/>
      <c r="BI168" s="88"/>
      <c r="BJ168" s="88"/>
      <c r="BK168" s="88"/>
      <c r="BL168" s="88"/>
      <c r="BM168" s="88"/>
      <c r="BN168" s="88"/>
      <c r="BO168" s="88"/>
      <c r="BP168" s="88"/>
      <c r="BQ168" s="88"/>
      <c r="BR168" s="88"/>
      <c r="BS168" s="88"/>
      <c r="BT168" s="88"/>
      <c r="BU168" s="88"/>
      <c r="BV168" s="88"/>
      <c r="BW168" s="88"/>
      <c r="BX168" s="88"/>
      <c r="BY168" s="88"/>
      <c r="BZ168" s="88"/>
      <c r="CA168" s="88"/>
      <c r="CB168" s="88"/>
      <c r="CC168" s="88"/>
      <c r="CD168" s="88"/>
      <c r="CE168" s="88"/>
      <c r="CF168" s="88"/>
      <c r="CG168" s="88"/>
      <c r="CH168" s="88"/>
      <c r="CI168" s="88"/>
      <c r="CJ168" s="88"/>
      <c r="CK168" s="88"/>
      <c r="CL168" s="88"/>
      <c r="CM168" s="88"/>
      <c r="CN168" s="88"/>
      <c r="CO168" s="88"/>
      <c r="CP168" s="88"/>
      <c r="CQ168" s="88"/>
      <c r="CR168" s="88"/>
      <c r="CS168" s="88"/>
      <c r="CT168" s="88"/>
      <c r="CU168" s="88"/>
      <c r="CV168" s="88"/>
      <c r="CW168" s="88"/>
      <c r="CX168" s="88"/>
      <c r="CY168" s="88"/>
      <c r="CZ168" s="88"/>
      <c r="DA168" s="88"/>
      <c r="DB168" s="88"/>
      <c r="DC168" s="88"/>
      <c r="DD168" s="88"/>
      <c r="DE168" s="88"/>
      <c r="DF168" s="88"/>
      <c r="DG168" s="88"/>
      <c r="DH168" s="88"/>
      <c r="DI168" s="88"/>
      <c r="DJ168" s="88"/>
      <c r="DK168" s="88"/>
      <c r="DL168" s="88"/>
      <c r="DM168" s="88"/>
      <c r="DN168" s="88"/>
      <c r="DO168" s="88"/>
      <c r="DP168" s="88"/>
      <c r="DQ168" s="88"/>
      <c r="DR168" s="88"/>
      <c r="DS168" s="88"/>
      <c r="DT168" s="88"/>
      <c r="DU168" s="88"/>
      <c r="DV168" s="88"/>
      <c r="DW168" s="88"/>
      <c r="DX168" s="88"/>
    </row>
    <row r="169" spans="1:128" ht="13.5" customHeight="1">
      <c r="A169" s="112"/>
      <c r="B169" s="113"/>
      <c r="C169" s="113"/>
      <c r="D169" s="113"/>
      <c r="E169" s="113"/>
      <c r="F169" s="113"/>
      <c r="G169" s="113"/>
      <c r="H169" s="113"/>
      <c r="I169" s="113"/>
      <c r="J169" s="113"/>
      <c r="K169" s="113"/>
      <c r="L169" s="113"/>
      <c r="M169" s="113"/>
      <c r="N169" s="113"/>
      <c r="O169" s="113"/>
      <c r="P169" s="113"/>
      <c r="Q169" s="113"/>
      <c r="R169" s="872"/>
      <c r="S169" s="113"/>
      <c r="T169" s="113"/>
      <c r="U169" s="113"/>
      <c r="V169" s="113"/>
      <c r="W169" s="113"/>
      <c r="X169" s="113"/>
      <c r="Y169" s="113"/>
      <c r="Z169" s="113"/>
      <c r="AA169" s="113"/>
      <c r="AB169" s="113"/>
      <c r="AC169" s="113"/>
      <c r="AD169" s="113"/>
      <c r="AE169" s="113"/>
      <c r="AF169" s="113"/>
      <c r="AG169" s="113"/>
      <c r="AH169" s="113"/>
      <c r="AI169" s="113"/>
      <c r="AJ169" s="113"/>
      <c r="AK169" s="113"/>
      <c r="AL169" s="113"/>
      <c r="AM169" s="113"/>
      <c r="AN169" s="113"/>
      <c r="AO169" s="113"/>
      <c r="AP169" s="113"/>
      <c r="AQ169" s="113"/>
      <c r="AR169" s="113"/>
      <c r="AS169" s="113"/>
      <c r="AT169" s="113"/>
      <c r="AU169" s="113"/>
      <c r="AV169" s="113"/>
      <c r="AW169" s="113"/>
      <c r="AX169" s="113"/>
      <c r="AY169" s="113"/>
      <c r="AZ169" s="113"/>
      <c r="BA169" s="113"/>
      <c r="BB169" s="113"/>
      <c r="BC169" s="113"/>
      <c r="BD169" s="113"/>
      <c r="BE169" s="113"/>
      <c r="BF169" s="113"/>
      <c r="BG169" s="113"/>
      <c r="BH169" s="113"/>
      <c r="BI169" s="113"/>
      <c r="BJ169" s="113"/>
      <c r="BK169" s="113"/>
      <c r="BL169" s="113"/>
      <c r="BM169" s="113"/>
      <c r="BN169" s="113"/>
      <c r="BO169" s="113"/>
      <c r="BP169" s="113"/>
      <c r="BQ169" s="113"/>
      <c r="BR169" s="113"/>
      <c r="BS169" s="113"/>
      <c r="BT169" s="113"/>
      <c r="BU169" s="113"/>
      <c r="BV169" s="113"/>
      <c r="BW169" s="113"/>
      <c r="BX169" s="113"/>
      <c r="BY169" s="113"/>
      <c r="BZ169" s="113"/>
      <c r="CA169" s="113"/>
      <c r="CB169" s="113"/>
      <c r="CC169" s="113"/>
      <c r="CD169" s="113"/>
      <c r="CE169" s="113"/>
      <c r="CF169" s="113"/>
      <c r="CG169" s="113"/>
      <c r="CH169" s="113"/>
      <c r="CI169" s="113"/>
      <c r="CJ169" s="113"/>
      <c r="CK169" s="113"/>
      <c r="CL169" s="113"/>
      <c r="CM169" s="113"/>
      <c r="CN169" s="113"/>
      <c r="CO169" s="113"/>
      <c r="CP169" s="113"/>
      <c r="CQ169" s="113"/>
      <c r="CR169" s="113"/>
      <c r="CS169" s="113"/>
      <c r="CT169" s="113"/>
      <c r="CU169" s="113"/>
      <c r="CV169" s="113"/>
      <c r="CW169" s="113"/>
      <c r="CX169" s="113"/>
      <c r="CY169" s="113"/>
      <c r="CZ169" s="113"/>
      <c r="DA169" s="113"/>
      <c r="DB169" s="113"/>
      <c r="DC169" s="113"/>
      <c r="DD169" s="113"/>
      <c r="DE169" s="113"/>
      <c r="DF169" s="113"/>
      <c r="DG169" s="113"/>
      <c r="DH169" s="113"/>
      <c r="DI169" s="113"/>
      <c r="DJ169" s="113"/>
      <c r="DK169" s="113"/>
      <c r="DL169" s="113"/>
      <c r="DM169" s="113"/>
      <c r="DN169" s="113"/>
      <c r="DO169" s="113"/>
      <c r="DP169" s="113"/>
      <c r="DQ169" s="113"/>
      <c r="DR169" s="113"/>
      <c r="DS169" s="113"/>
      <c r="DT169" s="113"/>
      <c r="DU169" s="113"/>
      <c r="DV169" s="113"/>
      <c r="DW169" s="113"/>
      <c r="DX169" s="113"/>
    </row>
  </sheetData>
  <mergeCells count="332">
    <mergeCell ref="B93:C94"/>
    <mergeCell ref="D93:D94"/>
    <mergeCell ref="E93:F94"/>
    <mergeCell ref="I93:P93"/>
    <mergeCell ref="I94:K94"/>
    <mergeCell ref="L94:N94"/>
    <mergeCell ref="B98:C98"/>
    <mergeCell ref="E98:F98"/>
    <mergeCell ref="I98:K98"/>
    <mergeCell ref="L98:N98"/>
    <mergeCell ref="O94:P94"/>
    <mergeCell ref="G93:H94"/>
    <mergeCell ref="G95:H95"/>
    <mergeCell ref="G96:H96"/>
    <mergeCell ref="G97:H97"/>
    <mergeCell ref="G98:H98"/>
    <mergeCell ref="AE9:AG9"/>
    <mergeCell ref="AI9:AI10"/>
    <mergeCell ref="AH9:AH10"/>
    <mergeCell ref="D15:E15"/>
    <mergeCell ref="D14:E14"/>
    <mergeCell ref="D13:E13"/>
    <mergeCell ref="D12:E12"/>
    <mergeCell ref="D11:E11"/>
    <mergeCell ref="J88:K88"/>
    <mergeCell ref="D26:E26"/>
    <mergeCell ref="D25:E25"/>
    <mergeCell ref="D24:E24"/>
    <mergeCell ref="D23:E23"/>
    <mergeCell ref="M68:N68"/>
    <mergeCell ref="L66:L67"/>
    <mergeCell ref="M66:N67"/>
    <mergeCell ref="M80:N80"/>
    <mergeCell ref="M79:N79"/>
    <mergeCell ref="M78:N78"/>
    <mergeCell ref="M77:N77"/>
    <mergeCell ref="M76:N76"/>
    <mergeCell ref="M75:N75"/>
    <mergeCell ref="M74:N74"/>
    <mergeCell ref="M72:N72"/>
    <mergeCell ref="F44:G44"/>
    <mergeCell ref="F43:G43"/>
    <mergeCell ref="M71:N71"/>
    <mergeCell ref="M70:N70"/>
    <mergeCell ref="M69:N69"/>
    <mergeCell ref="M73:N73"/>
    <mergeCell ref="C2:D2"/>
    <mergeCell ref="C3:D3"/>
    <mergeCell ref="E38:G38"/>
    <mergeCell ref="D31:E31"/>
    <mergeCell ref="F25:H25"/>
    <mergeCell ref="F24:H24"/>
    <mergeCell ref="D30:E30"/>
    <mergeCell ref="D28:E28"/>
    <mergeCell ref="D27:E27"/>
    <mergeCell ref="F30:H30"/>
    <mergeCell ref="F29:H29"/>
    <mergeCell ref="F28:H28"/>
    <mergeCell ref="F27:H27"/>
    <mergeCell ref="D20:E20"/>
    <mergeCell ref="D19:E19"/>
    <mergeCell ref="D18:E18"/>
    <mergeCell ref="C9:E9"/>
    <mergeCell ref="C66:D66"/>
    <mergeCell ref="B9:B10"/>
    <mergeCell ref="F22:H22"/>
    <mergeCell ref="F21:H21"/>
    <mergeCell ref="F20:H20"/>
    <mergeCell ref="F19:H19"/>
    <mergeCell ref="F18:H18"/>
    <mergeCell ref="F52:G52"/>
    <mergeCell ref="D10:E10"/>
    <mergeCell ref="D17:E17"/>
    <mergeCell ref="D16:E16"/>
    <mergeCell ref="D22:E22"/>
    <mergeCell ref="D21:E21"/>
    <mergeCell ref="F51:G51"/>
    <mergeCell ref="F50:G50"/>
    <mergeCell ref="F49:G49"/>
    <mergeCell ref="F48:G48"/>
    <mergeCell ref="F42:G42"/>
    <mergeCell ref="F41:G41"/>
    <mergeCell ref="F40:G40"/>
    <mergeCell ref="F39:G39"/>
    <mergeCell ref="D29:E29"/>
    <mergeCell ref="F47:G47"/>
    <mergeCell ref="F46:G46"/>
    <mergeCell ref="F45:G45"/>
    <mergeCell ref="I56:K56"/>
    <mergeCell ref="I55:K55"/>
    <mergeCell ref="I66:I67"/>
    <mergeCell ref="J66:K67"/>
    <mergeCell ref="L40:N40"/>
    <mergeCell ref="I61:K61"/>
    <mergeCell ref="L61:N61"/>
    <mergeCell ref="I54:K54"/>
    <mergeCell ref="L52:N52"/>
    <mergeCell ref="L43:N43"/>
    <mergeCell ref="I51:K51"/>
    <mergeCell ref="I43:K43"/>
    <mergeCell ref="I42:K42"/>
    <mergeCell ref="I41:K41"/>
    <mergeCell ref="I40:K40"/>
    <mergeCell ref="I44:K44"/>
    <mergeCell ref="I48:K48"/>
    <mergeCell ref="I47:K47"/>
    <mergeCell ref="I46:K46"/>
    <mergeCell ref="I45:K45"/>
    <mergeCell ref="R110:R137"/>
    <mergeCell ref="R138:R169"/>
    <mergeCell ref="B113:D113"/>
    <mergeCell ref="B114:D115"/>
    <mergeCell ref="B116:D117"/>
    <mergeCell ref="B118:D119"/>
    <mergeCell ref="B120:D121"/>
    <mergeCell ref="B122:D123"/>
    <mergeCell ref="B124:D125"/>
    <mergeCell ref="B126:D127"/>
    <mergeCell ref="B128:D129"/>
    <mergeCell ref="B130:D131"/>
    <mergeCell ref="F140:H140"/>
    <mergeCell ref="B138:E138"/>
    <mergeCell ref="B139:E139"/>
    <mergeCell ref="B140:E140"/>
    <mergeCell ref="B132:D133"/>
    <mergeCell ref="B137:E137"/>
    <mergeCell ref="B134:D135"/>
    <mergeCell ref="AE38:AF38"/>
    <mergeCell ref="F17:H17"/>
    <mergeCell ref="F16:H16"/>
    <mergeCell ref="F15:H15"/>
    <mergeCell ref="F14:H14"/>
    <mergeCell ref="F13:H13"/>
    <mergeCell ref="F12:H12"/>
    <mergeCell ref="F11:H11"/>
    <mergeCell ref="F26:H26"/>
    <mergeCell ref="R1:R32"/>
    <mergeCell ref="L38:N39"/>
    <mergeCell ref="F23:H23"/>
    <mergeCell ref="F2:H6"/>
    <mergeCell ref="F31:H31"/>
    <mergeCell ref="F9:H10"/>
    <mergeCell ref="H38:H39"/>
    <mergeCell ref="J2:M5"/>
    <mergeCell ref="T10:U10"/>
    <mergeCell ref="T11:U11"/>
    <mergeCell ref="T12:U12"/>
    <mergeCell ref="T13:U13"/>
    <mergeCell ref="T14:U14"/>
    <mergeCell ref="I33:N33"/>
    <mergeCell ref="I34:N34"/>
    <mergeCell ref="AG38:AH38"/>
    <mergeCell ref="O38:P38"/>
    <mergeCell ref="I60:K60"/>
    <mergeCell ref="L9:N9"/>
    <mergeCell ref="O9:P9"/>
    <mergeCell ref="I38:K39"/>
    <mergeCell ref="I49:K49"/>
    <mergeCell ref="I50:K50"/>
    <mergeCell ref="L49:N49"/>
    <mergeCell ref="I59:K59"/>
    <mergeCell ref="I57:K57"/>
    <mergeCell ref="L59:N59"/>
    <mergeCell ref="W38:X38"/>
    <mergeCell ref="Y38:AA38"/>
    <mergeCell ref="AB38:AD38"/>
    <mergeCell ref="L44:N44"/>
    <mergeCell ref="L45:N45"/>
    <mergeCell ref="L51:N51"/>
    <mergeCell ref="L50:N50"/>
    <mergeCell ref="I35:N35"/>
    <mergeCell ref="W9:X9"/>
    <mergeCell ref="Y9:AA9"/>
    <mergeCell ref="AB9:AD9"/>
    <mergeCell ref="I9:K9"/>
    <mergeCell ref="E109:I109"/>
    <mergeCell ref="E108:I108"/>
    <mergeCell ref="A102:Q104"/>
    <mergeCell ref="L46:N46"/>
    <mergeCell ref="L47:N47"/>
    <mergeCell ref="L48:N48"/>
    <mergeCell ref="R35:R64"/>
    <mergeCell ref="L57:N57"/>
    <mergeCell ref="L58:N58"/>
    <mergeCell ref="J70:K70"/>
    <mergeCell ref="B109:D109"/>
    <mergeCell ref="B38:B39"/>
    <mergeCell ref="B99:C99"/>
    <mergeCell ref="C38:D38"/>
    <mergeCell ref="B108:D108"/>
    <mergeCell ref="B97:C97"/>
    <mergeCell ref="B96:C96"/>
    <mergeCell ref="B95:C95"/>
    <mergeCell ref="L41:N41"/>
    <mergeCell ref="L42:N42"/>
    <mergeCell ref="E99:F99"/>
    <mergeCell ref="F60:G60"/>
    <mergeCell ref="O66:P66"/>
    <mergeCell ref="I52:K52"/>
    <mergeCell ref="F59:G59"/>
    <mergeCell ref="F58:G58"/>
    <mergeCell ref="L53:N53"/>
    <mergeCell ref="L54:N54"/>
    <mergeCell ref="L55:N55"/>
    <mergeCell ref="L56:N56"/>
    <mergeCell ref="L60:N60"/>
    <mergeCell ref="I62:N62"/>
    <mergeCell ref="J73:K73"/>
    <mergeCell ref="J69:K69"/>
    <mergeCell ref="I53:K53"/>
    <mergeCell ref="F57:G57"/>
    <mergeCell ref="F56:G56"/>
    <mergeCell ref="F55:G55"/>
    <mergeCell ref="F54:G54"/>
    <mergeCell ref="F53:G53"/>
    <mergeCell ref="J68:K68"/>
    <mergeCell ref="F70:G70"/>
    <mergeCell ref="F69:G69"/>
    <mergeCell ref="F68:G68"/>
    <mergeCell ref="F67:G67"/>
    <mergeCell ref="H66:H67"/>
    <mergeCell ref="E66:G66"/>
    <mergeCell ref="I58:K58"/>
    <mergeCell ref="J78:K78"/>
    <mergeCell ref="L99:N99"/>
    <mergeCell ref="L97:N97"/>
    <mergeCell ref="L96:N96"/>
    <mergeCell ref="L95:N95"/>
    <mergeCell ref="I99:K99"/>
    <mergeCell ref="J72:K72"/>
    <mergeCell ref="J80:K80"/>
    <mergeCell ref="J81:K81"/>
    <mergeCell ref="J76:K76"/>
    <mergeCell ref="E100:G100"/>
    <mergeCell ref="B66:B67"/>
    <mergeCell ref="M82:N82"/>
    <mergeCell ref="M81:N81"/>
    <mergeCell ref="I97:K97"/>
    <mergeCell ref="I96:K96"/>
    <mergeCell ref="I95:K95"/>
    <mergeCell ref="J85:K85"/>
    <mergeCell ref="J86:K86"/>
    <mergeCell ref="J82:K82"/>
    <mergeCell ref="J83:K83"/>
    <mergeCell ref="J84:K84"/>
    <mergeCell ref="M88:N88"/>
    <mergeCell ref="M87:N87"/>
    <mergeCell ref="M86:N86"/>
    <mergeCell ref="M85:N85"/>
    <mergeCell ref="M84:N84"/>
    <mergeCell ref="M83:N83"/>
    <mergeCell ref="M89:N89"/>
    <mergeCell ref="E97:F97"/>
    <mergeCell ref="E96:F96"/>
    <mergeCell ref="E95:F95"/>
    <mergeCell ref="F83:G83"/>
    <mergeCell ref="J87:K87"/>
    <mergeCell ref="T24:U24"/>
    <mergeCell ref="T25:U25"/>
    <mergeCell ref="T26:U26"/>
    <mergeCell ref="T27:U27"/>
    <mergeCell ref="T28:U28"/>
    <mergeCell ref="T29:U29"/>
    <mergeCell ref="T30:U30"/>
    <mergeCell ref="T31:U31"/>
    <mergeCell ref="T9:V9"/>
    <mergeCell ref="T15:U15"/>
    <mergeCell ref="T16:U16"/>
    <mergeCell ref="T17:U17"/>
    <mergeCell ref="T18:U18"/>
    <mergeCell ref="T19:U19"/>
    <mergeCell ref="T20:U20"/>
    <mergeCell ref="T21:U21"/>
    <mergeCell ref="T22:U22"/>
    <mergeCell ref="T23:U23"/>
    <mergeCell ref="T39:U39"/>
    <mergeCell ref="T38:V38"/>
    <mergeCell ref="T40:U40"/>
    <mergeCell ref="T41:U41"/>
    <mergeCell ref="T42:U42"/>
    <mergeCell ref="T43:U43"/>
    <mergeCell ref="T44:U44"/>
    <mergeCell ref="T45:U45"/>
    <mergeCell ref="T46:U46"/>
    <mergeCell ref="F84:G84"/>
    <mergeCell ref="T47:U47"/>
    <mergeCell ref="T48:U48"/>
    <mergeCell ref="T49:U49"/>
    <mergeCell ref="T50:U50"/>
    <mergeCell ref="T51:U51"/>
    <mergeCell ref="T52:U52"/>
    <mergeCell ref="T53:U53"/>
    <mergeCell ref="T54:U54"/>
    <mergeCell ref="T55:U55"/>
    <mergeCell ref="F79:G79"/>
    <mergeCell ref="F78:G78"/>
    <mergeCell ref="F77:G77"/>
    <mergeCell ref="F76:G76"/>
    <mergeCell ref="F75:G75"/>
    <mergeCell ref="F74:G74"/>
    <mergeCell ref="F73:G73"/>
    <mergeCell ref="F72:G72"/>
    <mergeCell ref="F71:G71"/>
    <mergeCell ref="J74:K74"/>
    <mergeCell ref="J75:K75"/>
    <mergeCell ref="J71:K71"/>
    <mergeCell ref="J79:K79"/>
    <mergeCell ref="J77:K77"/>
    <mergeCell ref="R65:R109"/>
    <mergeCell ref="G99:H99"/>
    <mergeCell ref="O95:P95"/>
    <mergeCell ref="O96:P96"/>
    <mergeCell ref="O97:P97"/>
    <mergeCell ref="O98:P98"/>
    <mergeCell ref="O99:P99"/>
    <mergeCell ref="AR66:AX66"/>
    <mergeCell ref="T56:U56"/>
    <mergeCell ref="T57:U57"/>
    <mergeCell ref="T58:U58"/>
    <mergeCell ref="T59:U59"/>
    <mergeCell ref="T60:U60"/>
    <mergeCell ref="T66:AD66"/>
    <mergeCell ref="AE66:AE67"/>
    <mergeCell ref="AQ66:AQ67"/>
    <mergeCell ref="AF66:AP66"/>
    <mergeCell ref="F82:G82"/>
    <mergeCell ref="F81:G81"/>
    <mergeCell ref="F80:G80"/>
    <mergeCell ref="F88:G88"/>
    <mergeCell ref="F87:G87"/>
    <mergeCell ref="F86:G86"/>
    <mergeCell ref="F85:G85"/>
  </mergeCells>
  <conditionalFormatting sqref="E68:E88">
    <cfRule type="cellIs" dxfId="187" priority="20" stopIfTrue="1" operator="equal">
      <formula>"Enhancement not possible"</formula>
    </cfRule>
  </conditionalFormatting>
  <conditionalFormatting sqref="E108:E109">
    <cfRule type="containsText" dxfId="186" priority="27" stopIfTrue="1" operator="containsText" text="Trading Rules Satisfied">
      <formula>NOT(ISERROR(FIND(UPPER("Trading Rules Satisfied"),UPPER(E108))))</formula>
      <formula>"Trading Rules Satisfied"</formula>
    </cfRule>
    <cfRule type="containsText" dxfId="185" priority="27" stopIfTrue="1" operator="containsText" text="Error - Trading Rules Not Satisfied">
      <formula>NOT(ISERROR(FIND(UPPER("Error - Trading Rules Not Satisfied"),UPPER(E108))))</formula>
      <formula>"Error - Trading Rules Not Satisfied"</formula>
    </cfRule>
  </conditionalFormatting>
  <conditionalFormatting sqref="E95:F98">
    <cfRule type="cellIs" dxfId="184" priority="25" stopIfTrue="1" operator="greaterThan">
      <formula>$D95</formula>
    </cfRule>
  </conditionalFormatting>
  <conditionalFormatting sqref="F40:F59">
    <cfRule type="containsBlanks" dxfId="183" priority="16" stopIfTrue="1">
      <formula>ISBLANK(F40)</formula>
    </cfRule>
  </conditionalFormatting>
  <conditionalFormatting sqref="F68:G87">
    <cfRule type="containsText" dxfId="182" priority="21" stopIfTrue="1" operator="containsText" text="not possible">
      <formula>NOT(ISERROR(FIND(UPPER("not possible"),UPPER(F68))))</formula>
      <formula>"not possible"</formula>
    </cfRule>
  </conditionalFormatting>
  <conditionalFormatting sqref="I89 L89">
    <cfRule type="cellIs" dxfId="181" priority="24" stopIfTrue="1" operator="equal">
      <formula>"Any loss Unacceptable"</formula>
    </cfRule>
  </conditionalFormatting>
  <conditionalFormatting sqref="I114:I135 I138:I140">
    <cfRule type="containsText" dxfId="180" priority="28" stopIfTrue="1" operator="containsText" text="Yes">
      <formula>NOT(ISERROR(FIND(UPPER("Yes"),UPPER(I114))))</formula>
      <formula>"Yes"</formula>
    </cfRule>
    <cfRule type="containsText" dxfId="179" priority="28" stopIfTrue="1" operator="containsText" text="No">
      <formula>NOT(ISERROR(FIND(UPPER("No"),UPPER(I114))))</formula>
      <formula>"No"</formula>
    </cfRule>
  </conditionalFormatting>
  <conditionalFormatting sqref="I33:N35 I62:N62">
    <cfRule type="containsText" dxfId="178" priority="15" stopIfTrue="1" operator="containsText" text="acceptable">
      <formula>NOT(ISERROR(FIND(UPPER("acceptable"),UPPER(I33))))</formula>
      <formula>"acceptable"</formula>
    </cfRule>
    <cfRule type="containsText" dxfId="177" priority="15" stopIfTrue="1" operator="containsText" text="error">
      <formula>NOT(ISERROR(FIND(UPPER("error"),UPPER(I33))))</formula>
      <formula>"error"</formula>
    </cfRule>
  </conditionalFormatting>
  <conditionalFormatting sqref="J2">
    <cfRule type="containsText" dxfId="176" priority="2" stopIfTrue="1" operator="containsText" text="Technical">
      <formula>NOT(ISERROR(FIND(UPPER("Technical"),UPPER(J2))))</formula>
      <formula>"Technical"</formula>
    </cfRule>
  </conditionalFormatting>
  <conditionalFormatting sqref="L11:L30">
    <cfRule type="containsText" dxfId="175" priority="3" stopIfTrue="1" operator="containsText" text="▲">
      <formula>NOT(ISERROR(FIND(UPPER("▲"),UPPER(L11))))</formula>
      <formula>"▲"</formula>
    </cfRule>
    <cfRule type="containsText" dxfId="174" priority="3" stopIfTrue="1" operator="containsText" text="value">
      <formula>NOT(ISERROR(FIND(UPPER("value"),UPPER(L11))))</formula>
      <formula>"value"</formula>
    </cfRule>
  </conditionalFormatting>
  <conditionalFormatting sqref="L68:L88">
    <cfRule type="cellIs" dxfId="173" priority="22" stopIfTrue="1" operator="equal">
      <formula>"Unacceptable Loss"</formula>
    </cfRule>
    <cfRule type="cellIs" dxfId="172" priority="22" stopIfTrue="1" operator="equal">
      <formula>"Compensation Agreed"</formula>
    </cfRule>
    <cfRule type="cellIs" dxfId="171" priority="22" stopIfTrue="1" operator="equal">
      <formula>"Unacceptable Loss"</formula>
    </cfRule>
    <cfRule type="cellIs" dxfId="170" priority="22" stopIfTrue="1" operator="equal">
      <formula>"Alternative Compensation"</formula>
    </cfRule>
    <cfRule type="containsText" dxfId="169" priority="22" stopIfTrue="1" operator="containsText" text="▲">
      <formula>NOT(ISERROR(FIND(UPPER("▲"),UPPER(L68))))</formula>
      <formula>"▲"</formula>
    </cfRule>
  </conditionalFormatting>
  <conditionalFormatting sqref="L11:M30">
    <cfRule type="cellIs" dxfId="168" priority="3" stopIfTrue="1" operator="equal">
      <formula>"Any loss Unacceptable"</formula>
    </cfRule>
  </conditionalFormatting>
  <conditionalFormatting sqref="L31:M31 L40:M60 M88">
    <cfRule type="cellIs" dxfId="167" priority="14" stopIfTrue="1" operator="equal">
      <formula>"Alternative Compensation"</formula>
    </cfRule>
    <cfRule type="cellIs" dxfId="166" priority="14" stopIfTrue="1" operator="equal">
      <formula>"Unacceptable Loss"</formula>
    </cfRule>
  </conditionalFormatting>
  <conditionalFormatting sqref="L31:M31 L60:M60 M88">
    <cfRule type="cellIs" dxfId="165" priority="14" stopIfTrue="1" operator="equal">
      <formula>"Compensation Agreed"</formula>
    </cfRule>
    <cfRule type="cellIs" dxfId="164" priority="14" stopIfTrue="1" operator="equal">
      <formula>"Compensation Agreed"</formula>
    </cfRule>
    <cfRule type="cellIs" dxfId="163" priority="14" stopIfTrue="1" operator="equal">
      <formula>"Unacceptable Loss"</formula>
    </cfRule>
    <cfRule type="cellIs" dxfId="162" priority="14" stopIfTrue="1" operator="equal">
      <formula>"Unacceptable Loss"</formula>
    </cfRule>
  </conditionalFormatting>
  <conditionalFormatting sqref="L40:M59">
    <cfRule type="cellIs" dxfId="161" priority="17" stopIfTrue="1" operator="equal">
      <formula>"Compensation Agreed"</formula>
    </cfRule>
    <cfRule type="cellIs" dxfId="160" priority="17" stopIfTrue="1" operator="equal">
      <formula>"Unacceptable Loss"</formula>
    </cfRule>
    <cfRule type="cellIs" dxfId="159" priority="17" stopIfTrue="1" operator="equal">
      <formula>"Compensation Agreed"</formula>
    </cfRule>
    <cfRule type="cellIs" dxfId="158" priority="17" stopIfTrue="1" operator="equal">
      <formula>"Unacceptable Loss"</formula>
    </cfRule>
  </conditionalFormatting>
  <conditionalFormatting sqref="L40:N59">
    <cfRule type="containsText" dxfId="157" priority="29" stopIfTrue="1" operator="containsText" text="▲">
      <formula>NOT(ISERROR(FIND(UPPER("▲"),UPPER(L40))))</formula>
      <formula>"▲"</formula>
    </cfRule>
    <cfRule type="containsText" dxfId="156" priority="29" stopIfTrue="1" operator="containsText" text="value">
      <formula>NOT(ISERROR(FIND(UPPER("value"),UPPER(L40))))</formula>
      <formula>"value"</formula>
    </cfRule>
  </conditionalFormatting>
  <conditionalFormatting sqref="L95:N98">
    <cfRule type="containsText" dxfId="155" priority="26" stopIfTrue="1" operator="containsText" text="Error">
      <formula>NOT(ISERROR(FIND(UPPER("Error"),UPPER(L95))))</formula>
      <formula>"Error"</formula>
    </cfRule>
  </conditionalFormatting>
  <conditionalFormatting sqref="M68:M87">
    <cfRule type="containsText" dxfId="154" priority="23" stopIfTrue="1" operator="containsText" text="Error ▲">
      <formula>NOT(ISERROR(FIND(UPPER("Error ▲"),UPPER(M68))))</formula>
      <formula>"Error ▲"</formula>
    </cfRule>
    <cfRule type="cellIs" dxfId="153" priority="23" stopIfTrue="1" operator="equal">
      <formula>"Unacceptable Loss"</formula>
    </cfRule>
    <cfRule type="cellIs" dxfId="152" priority="23" stopIfTrue="1" operator="equal">
      <formula>"Compensation Agreed"</formula>
    </cfRule>
    <cfRule type="cellIs" dxfId="151" priority="23" stopIfTrue="1" operator="equal">
      <formula>"Unacceptable Loss"</formula>
    </cfRule>
    <cfRule type="cellIs" dxfId="150" priority="23" stopIfTrue="1" operator="equal">
      <formula>"Compensation Agreed"</formula>
    </cfRule>
    <cfRule type="cellIs" dxfId="149" priority="23" stopIfTrue="1" operator="equal">
      <formula>"Unacceptable Loss"</formula>
    </cfRule>
    <cfRule type="cellIs" dxfId="148" priority="23" stopIfTrue="1" operator="equal">
      <formula>"Alternative Compensation"</formula>
    </cfRule>
  </conditionalFormatting>
  <conditionalFormatting sqref="M11:N30">
    <cfRule type="containsText" dxfId="147" priority="5" stopIfTrue="1" operator="containsText" text="error">
      <formula>NOT(ISERROR(FIND(UPPER("error"),UPPER(M11))))</formula>
      <formula>"error"</formula>
    </cfRule>
  </conditionalFormatting>
  <conditionalFormatting sqref="N11:N30">
    <cfRule type="cellIs" dxfId="146" priority="6" stopIfTrue="1" operator="equal">
      <formula>"Compensation Agreed"</formula>
    </cfRule>
    <cfRule type="containsText" dxfId="145" priority="6" stopIfTrue="1" operator="containsText" text="▲">
      <formula>NOT(ISERROR(FIND(UPPER("▲"),UPPER(N11))))</formula>
      <formula>"▲"</formula>
    </cfRule>
    <cfRule type="cellIs" dxfId="144" priority="6" stopIfTrue="1" operator="equal">
      <formula>"Unacceptable Loss"</formula>
    </cfRule>
    <cfRule type="cellIs" dxfId="143" priority="6" stopIfTrue="1" operator="equal">
      <formula>"Unacceptable Loss"</formula>
    </cfRule>
    <cfRule type="cellIs" dxfId="142" priority="6" stopIfTrue="1" operator="equal">
      <formula>"Alternative Compensation"</formula>
    </cfRule>
    <cfRule type="cellIs" dxfId="141" priority="10" stopIfTrue="1" operator="equal">
      <formula>"Unacceptable Loss"</formula>
    </cfRule>
  </conditionalFormatting>
  <conditionalFormatting sqref="P1:P5 J68:K87 N68:N87">
    <cfRule type="containsText" dxfId="140" priority="1" stopIfTrue="1" operator="containsText" text="Error ▲">
      <formula>NOT(ISERROR(FIND(UPPER("Error ▲"),UPPER(P1))))</formula>
      <formula>"Error ▲"</formula>
    </cfRule>
  </conditionalFormatting>
  <conditionalFormatting sqref="X11:X31">
    <cfRule type="cellIs" dxfId="139" priority="12" stopIfTrue="1" operator="equal">
      <formula>"Not Possible"</formula>
    </cfRule>
  </conditionalFormatting>
  <conditionalFormatting sqref="X40:X60 AJ68:AJ88">
    <cfRule type="cellIs" dxfId="138" priority="19" stopIfTrue="1" operator="equal">
      <formula>"Not Possible"</formula>
    </cfRule>
  </conditionalFormatting>
  <conditionalFormatting sqref="AG11:AG31">
    <cfRule type="cellIs" dxfId="137" priority="13" stopIfTrue="1" operator="equal">
      <formula>"Unacceptable Loss"</formula>
    </cfRule>
  </conditionalFormatting>
  <dataValidations count="3">
    <dataValidation type="list" allowBlank="1" showInputMessage="1" showErrorMessage="1" sqref="C11:C30 C40:C59" xr:uid="{00000000-0002-0000-0500-000000000000}">
      <formula1>"Cropland,Grassland,Heathland and shrub,Intertidal hard structures,Intertidal sediment,Lakes,Sparsely vegetated land,Urban,Woodland and forest,Coastal saltmarsh"</formula1>
    </dataValidation>
    <dataValidation type="list" allowBlank="1" showInputMessage="1" showErrorMessage="1" sqref="F11:H31 H40:H60 H68:H88" xr:uid="{00000000-0002-0000-0500-000001000000}">
      <formula1>"Formally identified in local strategy,Area/compensation not in local strategy/ no local strategy"</formula1>
    </dataValidation>
    <dataValidation type="list" allowBlank="1" showInputMessage="1" showErrorMessage="1" sqref="F40:G59" xr:uid="{00000000-0002-0000-0500-000002000000}">
      <formula1>"Good,Moderate,Poor,Condition Assessment N/A,N/A - Other"</formula1>
    </dataValidation>
  </dataValidations>
  <pageMargins left="0.7" right="0.7" top="0.75" bottom="0.75" header="0.3" footer="0.3"/>
  <pageSetup scale="10" orientation="portrait" r:id="rId1"/>
  <headerFooter>
    <oddFooter>&amp;C&amp;"Helvetica Neue,Regular"&amp;12&amp;K000000&amp;P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BX127"/>
  <sheetViews>
    <sheetView showGridLines="0" zoomScaleNormal="100" workbookViewId="0"/>
  </sheetViews>
  <sheetFormatPr defaultColWidth="8.88671875" defaultRowHeight="14.4" customHeight="1"/>
  <cols>
    <col min="1" max="1" width="4.44140625" style="5" customWidth="1"/>
    <col min="2" max="2" width="14.88671875" style="5" customWidth="1"/>
    <col min="3" max="3" width="24.44140625" style="5" customWidth="1"/>
    <col min="4" max="4" width="40.21875" style="5" customWidth="1"/>
    <col min="5" max="5" width="27" style="5" customWidth="1"/>
    <col min="6" max="6" width="18.44140625" style="5" customWidth="1"/>
    <col min="7" max="7" width="39.6640625" style="5" customWidth="1"/>
    <col min="8" max="8" width="49.33203125" style="5" customWidth="1"/>
    <col min="9" max="9" width="14.44140625" style="5" customWidth="1"/>
    <col min="10" max="10" width="12.6640625" style="5" customWidth="1"/>
    <col min="11" max="11" width="11.44140625" style="5" customWidth="1"/>
    <col min="12" max="12" width="13" style="5" customWidth="1"/>
    <col min="13" max="14" width="11.44140625" style="5" customWidth="1"/>
    <col min="15" max="16" width="27" style="5" customWidth="1"/>
    <col min="17" max="18" width="11.44140625" style="5" customWidth="1"/>
    <col min="19" max="19" width="2.44140625" style="5" customWidth="1"/>
    <col min="20" max="20" width="16.6640625" style="5" customWidth="1"/>
    <col min="21" max="21" width="14.88671875" style="5" customWidth="1"/>
    <col min="22" max="22" width="20.6640625" style="5" customWidth="1"/>
    <col min="23" max="23" width="23.6640625" style="5" customWidth="1"/>
    <col min="24" max="24" width="16.88671875" style="5" customWidth="1"/>
    <col min="25" max="25" width="14" style="5" customWidth="1"/>
    <col min="26" max="26" width="22" style="5" customWidth="1"/>
    <col min="27" max="27" width="14" style="5" customWidth="1"/>
    <col min="28" max="28" width="33.6640625" style="5" customWidth="1"/>
    <col min="29" max="30" width="32.6640625" style="5" customWidth="1"/>
    <col min="31" max="31" width="18.6640625" style="5" customWidth="1"/>
    <col min="32" max="32" width="23.6640625" style="5" customWidth="1"/>
    <col min="33" max="33" width="16.6640625" style="5" customWidth="1"/>
    <col min="34" max="34" width="65.6640625" style="5" customWidth="1"/>
    <col min="35" max="35" width="207" style="5" customWidth="1"/>
    <col min="36" max="37" width="23.44140625" style="5" customWidth="1"/>
    <col min="38" max="38" width="16.6640625" style="5" customWidth="1"/>
    <col min="39" max="39" width="13.33203125" style="5" customWidth="1"/>
    <col min="40" max="40" width="12.33203125" style="5" customWidth="1"/>
    <col min="41" max="41" width="34.21875" style="5" customWidth="1"/>
    <col min="42" max="42" width="19.6640625" style="5" customWidth="1"/>
    <col min="43" max="43" width="16.33203125" style="5" customWidth="1"/>
    <col min="44" max="47" width="27.33203125" style="5" customWidth="1"/>
    <col min="48" max="48" width="21.21875" style="5" customWidth="1"/>
    <col min="49" max="49" width="23.33203125" style="5" customWidth="1"/>
    <col min="50" max="50" width="68.33203125" style="5" customWidth="1"/>
    <col min="51" max="51" width="23.33203125" style="5" customWidth="1"/>
    <col min="52" max="52" width="24.44140625" style="5" customWidth="1"/>
    <col min="53" max="53" width="18.6640625" style="5" customWidth="1"/>
    <col min="54" max="73" width="31.6640625" style="5" customWidth="1"/>
    <col min="74" max="74" width="15.44140625" style="5" customWidth="1"/>
    <col min="75" max="77" width="8.88671875" style="5" customWidth="1"/>
    <col min="78" max="16384" width="8.88671875" style="5"/>
  </cols>
  <sheetData>
    <row r="1" spans="1:76" ht="15.75" customHeight="1">
      <c r="A1" s="357"/>
      <c r="B1" s="358"/>
      <c r="C1" s="358"/>
      <c r="D1" s="358"/>
      <c r="E1" s="359"/>
      <c r="F1" s="358"/>
      <c r="G1" s="358"/>
      <c r="H1" s="358"/>
      <c r="I1" s="115"/>
      <c r="J1" s="115"/>
      <c r="K1" s="115"/>
      <c r="L1" s="115"/>
      <c r="M1" s="115"/>
      <c r="N1" s="116"/>
      <c r="O1" s="117" t="s">
        <v>90</v>
      </c>
      <c r="P1" s="118" cm="1">
        <f t="array" ref="P1">IFERROR(SUM(AE11:AE30),"Error ▲")</f>
        <v>0</v>
      </c>
      <c r="Q1" s="360"/>
      <c r="R1" s="851" t="s">
        <v>91</v>
      </c>
      <c r="S1" s="359"/>
      <c r="T1" s="361"/>
      <c r="U1" s="359"/>
      <c r="V1" s="359"/>
      <c r="W1" s="359"/>
      <c r="X1" s="359"/>
      <c r="Y1" s="359"/>
      <c r="Z1" s="359"/>
      <c r="AA1" s="359"/>
      <c r="AB1" s="359"/>
      <c r="AC1" s="359"/>
      <c r="AD1" s="359"/>
      <c r="AE1" s="359"/>
      <c r="AF1" s="359"/>
      <c r="AG1" s="359"/>
      <c r="AH1" s="359"/>
      <c r="AI1" s="359"/>
      <c r="AJ1" s="359"/>
      <c r="AK1" s="359"/>
      <c r="AL1" s="359"/>
      <c r="AM1" s="359"/>
      <c r="AN1" s="359"/>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9"/>
      <c r="BN1" s="359"/>
      <c r="BO1" s="359"/>
      <c r="BP1" s="359"/>
      <c r="BQ1" s="359"/>
      <c r="BR1" s="359"/>
      <c r="BS1" s="359"/>
      <c r="BT1" s="359"/>
      <c r="BU1" s="359"/>
      <c r="BV1" s="359"/>
      <c r="BW1" s="359"/>
      <c r="BX1" s="362"/>
    </row>
    <row r="2" spans="1:76" ht="19.95" customHeight="1">
      <c r="A2" s="224"/>
      <c r="B2" s="121" t="s">
        <v>92</v>
      </c>
      <c r="C2" s="912" t="str" cm="1">
        <f t="array" ref="C2">IF('2. Site Details'!D4="","Enter site name on 2. Site Details",'2. Site Details'!D4)</f>
        <v>Hull End Farm</v>
      </c>
      <c r="D2" s="913"/>
      <c r="E2" s="264"/>
      <c r="F2" s="854" t="s">
        <v>258</v>
      </c>
      <c r="G2" s="855"/>
      <c r="H2" s="856"/>
      <c r="I2" s="134"/>
      <c r="J2" s="867" t="str" cm="1">
        <f t="array" aca="1" ref="J2" ca="1">IFERROR(IF(OR((ISNUMBER(SEARCH("▲",A7:Q101)))),"Input Errors Present On Sheet - Red Cells Or ▲ Highlight Errors","All Key Rules Satisfied ✓ "),"Technical Errors On Sheet ▲")</f>
        <v xml:space="preserve">All Key Rules Satisfied ✓ </v>
      </c>
      <c r="K2" s="867"/>
      <c r="L2" s="867"/>
      <c r="M2" s="867"/>
      <c r="N2" s="124"/>
      <c r="O2" s="125" t="s">
        <v>94</v>
      </c>
      <c r="P2" s="118" cm="1">
        <f t="array" ref="P2">IFERROR(N31,"Error ▲")</f>
        <v>0</v>
      </c>
      <c r="Q2" s="225"/>
      <c r="R2" s="720"/>
      <c r="S2" s="88"/>
      <c r="T2" s="260"/>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c r="BC2" s="88"/>
      <c r="BD2" s="88"/>
      <c r="BE2" s="88"/>
      <c r="BF2" s="88"/>
      <c r="BG2" s="88"/>
      <c r="BH2" s="88"/>
      <c r="BI2" s="88"/>
      <c r="BJ2" s="88"/>
      <c r="BK2" s="88"/>
      <c r="BL2" s="88"/>
      <c r="BM2" s="88"/>
      <c r="BN2" s="88"/>
      <c r="BO2" s="88"/>
      <c r="BP2" s="88"/>
      <c r="BQ2" s="88"/>
      <c r="BR2" s="88"/>
      <c r="BS2" s="88"/>
      <c r="BT2" s="88"/>
      <c r="BU2" s="88"/>
      <c r="BV2" s="88"/>
      <c r="BW2" s="88"/>
      <c r="BX2" s="363"/>
    </row>
    <row r="3" spans="1:76" ht="19.95" customHeight="1">
      <c r="A3" s="224"/>
      <c r="B3" s="128" t="s">
        <v>23</v>
      </c>
      <c r="C3" s="914" t="s">
        <v>257</v>
      </c>
      <c r="D3" s="915"/>
      <c r="E3" s="264"/>
      <c r="F3" s="857"/>
      <c r="G3" s="858"/>
      <c r="H3" s="859"/>
      <c r="I3" s="134"/>
      <c r="J3" s="867"/>
      <c r="K3" s="867"/>
      <c r="L3" s="867"/>
      <c r="M3" s="867"/>
      <c r="N3" s="124"/>
      <c r="O3" s="125" t="s">
        <v>95</v>
      </c>
      <c r="P3" s="118" cm="1">
        <f t="array" ref="P3">IFERROR(L59,"Error ▲")</f>
        <v>1.9563610820999999E-2</v>
      </c>
      <c r="Q3" s="225"/>
      <c r="R3" s="720"/>
      <c r="S3" s="88"/>
      <c r="T3" s="260"/>
      <c r="U3" s="88"/>
      <c r="V3" s="88"/>
      <c r="W3" s="88"/>
      <c r="X3" s="88"/>
      <c r="Y3" s="88"/>
      <c r="Z3" s="88"/>
      <c r="AA3" s="88"/>
      <c r="AB3" s="88"/>
      <c r="AC3" s="88"/>
      <c r="AD3" s="88"/>
      <c r="AE3" s="88"/>
      <c r="AF3" s="88"/>
      <c r="AG3" s="88"/>
      <c r="AH3" s="88"/>
      <c r="AI3" s="88"/>
      <c r="AJ3" s="88"/>
      <c r="AK3" s="88"/>
      <c r="AL3" s="88"/>
      <c r="AM3" s="88"/>
      <c r="AN3" s="88"/>
      <c r="AO3" s="88"/>
      <c r="AP3" s="88"/>
      <c r="AQ3" s="88"/>
      <c r="AR3" s="88"/>
      <c r="AS3" s="88"/>
      <c r="AT3" s="88"/>
      <c r="AU3" s="88"/>
      <c r="AV3" s="88"/>
      <c r="AW3" s="88"/>
      <c r="AX3" s="88"/>
      <c r="AY3" s="88"/>
      <c r="AZ3" s="88"/>
      <c r="BA3" s="88"/>
      <c r="BB3" s="88"/>
      <c r="BC3" s="88"/>
      <c r="BD3" s="88"/>
      <c r="BE3" s="88"/>
      <c r="BF3" s="88"/>
      <c r="BG3" s="88"/>
      <c r="BH3" s="88"/>
      <c r="BI3" s="88"/>
      <c r="BJ3" s="88"/>
      <c r="BK3" s="88"/>
      <c r="BL3" s="88"/>
      <c r="BM3" s="88"/>
      <c r="BN3" s="88"/>
      <c r="BO3" s="88"/>
      <c r="BP3" s="88"/>
      <c r="BQ3" s="88"/>
      <c r="BR3" s="88"/>
      <c r="BS3" s="88"/>
      <c r="BT3" s="88"/>
      <c r="BU3" s="88"/>
      <c r="BV3" s="88"/>
      <c r="BW3" s="88"/>
      <c r="BX3" s="363"/>
    </row>
    <row r="4" spans="1:76" ht="19.95" customHeight="1">
      <c r="A4" s="202"/>
      <c r="B4" s="129"/>
      <c r="C4" s="129"/>
      <c r="D4" s="129"/>
      <c r="E4" s="226"/>
      <c r="F4" s="857"/>
      <c r="G4" s="858"/>
      <c r="H4" s="859"/>
      <c r="I4" s="134"/>
      <c r="J4" s="867"/>
      <c r="K4" s="867"/>
      <c r="L4" s="867"/>
      <c r="M4" s="867"/>
      <c r="N4" s="124"/>
      <c r="O4" s="125" t="s">
        <v>96</v>
      </c>
      <c r="P4" s="118" cm="1">
        <f t="array" ref="P4">IFERROR(L86,"Error ▲")</f>
        <v>0</v>
      </c>
      <c r="Q4" s="225"/>
      <c r="R4" s="720"/>
      <c r="S4" s="88"/>
      <c r="T4" s="260"/>
      <c r="U4" s="88"/>
      <c r="V4" s="88"/>
      <c r="W4" s="88"/>
      <c r="X4" s="88"/>
      <c r="Y4" s="88"/>
      <c r="Z4" s="88"/>
      <c r="AA4" s="88"/>
      <c r="AB4" s="88"/>
      <c r="AC4" s="88"/>
      <c r="AD4" s="88"/>
      <c r="AE4" s="88"/>
      <c r="AF4" s="88"/>
      <c r="AG4" s="88"/>
      <c r="AH4" s="88"/>
      <c r="AI4" s="88"/>
      <c r="AJ4" s="88"/>
      <c r="AK4" s="88"/>
      <c r="AL4" s="88"/>
      <c r="AM4" s="88"/>
      <c r="AN4" s="88"/>
      <c r="AO4" s="88"/>
      <c r="AP4" s="88"/>
      <c r="AQ4" s="88"/>
      <c r="AR4" s="88"/>
      <c r="AS4" s="88"/>
      <c r="AT4" s="88"/>
      <c r="AU4" s="88"/>
      <c r="AV4" s="88"/>
      <c r="AW4" s="88"/>
      <c r="AX4" s="88"/>
      <c r="AY4" s="88"/>
      <c r="AZ4" s="88"/>
      <c r="BA4" s="88"/>
      <c r="BB4" s="88"/>
      <c r="BC4" s="88"/>
      <c r="BD4" s="88"/>
      <c r="BE4" s="88"/>
      <c r="BF4" s="88"/>
      <c r="BG4" s="88"/>
      <c r="BH4" s="88"/>
      <c r="BI4" s="88"/>
      <c r="BJ4" s="88"/>
      <c r="BK4" s="88"/>
      <c r="BL4" s="88"/>
      <c r="BM4" s="88"/>
      <c r="BN4" s="88"/>
      <c r="BO4" s="88"/>
      <c r="BP4" s="88"/>
      <c r="BQ4" s="88"/>
      <c r="BR4" s="88"/>
      <c r="BS4" s="88"/>
      <c r="BT4" s="88"/>
      <c r="BU4" s="88"/>
      <c r="BV4" s="88"/>
      <c r="BW4" s="88"/>
      <c r="BX4" s="363"/>
    </row>
    <row r="5" spans="1:76" ht="19.95" customHeight="1">
      <c r="A5" s="131"/>
      <c r="B5" s="88"/>
      <c r="C5" s="88"/>
      <c r="D5" s="88"/>
      <c r="E5" s="226"/>
      <c r="F5" s="857"/>
      <c r="G5" s="858"/>
      <c r="H5" s="859"/>
      <c r="I5" s="134"/>
      <c r="J5" s="867"/>
      <c r="K5" s="867"/>
      <c r="L5" s="867"/>
      <c r="M5" s="867"/>
      <c r="N5" s="124"/>
      <c r="O5" s="132" t="s">
        <v>97</v>
      </c>
      <c r="P5" s="133" cm="1">
        <f t="array" ref="P5">IFERROR(P1+L59+L86-L31,"Error ▲")</f>
        <v>1.9563610820999999E-2</v>
      </c>
      <c r="Q5" s="225"/>
      <c r="R5" s="720"/>
      <c r="S5" s="88"/>
      <c r="T5" s="260"/>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363"/>
    </row>
    <row r="6" spans="1:76" ht="13.2" customHeight="1">
      <c r="A6" s="131"/>
      <c r="B6" s="88"/>
      <c r="C6" s="88"/>
      <c r="D6" s="88"/>
      <c r="E6" s="226"/>
      <c r="F6" s="860"/>
      <c r="G6" s="861"/>
      <c r="H6" s="862"/>
      <c r="I6" s="134"/>
      <c r="J6" s="135"/>
      <c r="K6" s="135"/>
      <c r="L6" s="135"/>
      <c r="M6" s="135"/>
      <c r="N6" s="135"/>
      <c r="O6" s="136"/>
      <c r="P6" s="136"/>
      <c r="Q6" s="88"/>
      <c r="R6" s="720"/>
      <c r="S6" s="88"/>
      <c r="T6" s="260"/>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363"/>
    </row>
    <row r="7" spans="1:76" ht="19.2" customHeight="1">
      <c r="A7" s="202"/>
      <c r="B7" s="219" t="s">
        <v>98</v>
      </c>
      <c r="C7" s="88"/>
      <c r="D7" s="220"/>
      <c r="E7" s="88"/>
      <c r="F7" s="203"/>
      <c r="G7" s="203"/>
      <c r="H7" s="221"/>
      <c r="I7" s="88"/>
      <c r="J7" s="88"/>
      <c r="K7" s="260"/>
      <c r="L7" s="139"/>
      <c r="M7" s="139"/>
      <c r="N7" s="139"/>
      <c r="O7" s="88"/>
      <c r="P7" s="88"/>
      <c r="Q7" s="88"/>
      <c r="R7" s="720"/>
      <c r="S7" s="88"/>
      <c r="T7" s="260"/>
      <c r="U7" s="88"/>
      <c r="V7" s="88"/>
      <c r="W7" s="88"/>
      <c r="X7" s="88"/>
      <c r="Y7" s="88"/>
      <c r="Z7" s="88"/>
      <c r="AA7" s="88"/>
      <c r="AB7" s="88"/>
      <c r="AC7" s="88"/>
      <c r="AD7" s="88"/>
      <c r="AE7" s="88"/>
      <c r="AF7" s="88"/>
      <c r="AG7" s="88"/>
      <c r="AH7" s="88"/>
      <c r="AI7" s="88"/>
      <c r="AJ7" s="88"/>
      <c r="AK7" s="88"/>
      <c r="AL7" s="88"/>
      <c r="AM7" s="88"/>
      <c r="AN7" s="88"/>
      <c r="AO7" s="88"/>
      <c r="AP7" s="88"/>
      <c r="AQ7" s="88"/>
      <c r="AR7" s="88"/>
      <c r="AS7" s="88"/>
      <c r="AT7" s="88"/>
      <c r="AU7" s="88"/>
      <c r="AV7" s="88"/>
      <c r="AW7" s="88"/>
      <c r="AX7" s="88"/>
      <c r="AY7" s="88"/>
      <c r="AZ7" s="88"/>
      <c r="BA7" s="88"/>
      <c r="BB7" s="88"/>
      <c r="BC7" s="88"/>
      <c r="BD7" s="88"/>
      <c r="BE7" s="88"/>
      <c r="BF7" s="88"/>
      <c r="BG7" s="88"/>
      <c r="BH7" s="88"/>
      <c r="BI7" s="88"/>
      <c r="BJ7" s="88"/>
      <c r="BK7" s="88"/>
      <c r="BL7" s="88"/>
      <c r="BM7" s="88"/>
      <c r="BN7" s="88"/>
      <c r="BO7" s="88"/>
      <c r="BP7" s="88"/>
      <c r="BQ7" s="88"/>
      <c r="BR7" s="88"/>
      <c r="BS7" s="88"/>
      <c r="BT7" s="88"/>
      <c r="BU7" s="88"/>
      <c r="BV7" s="88"/>
      <c r="BW7" s="88"/>
      <c r="BX7" s="363"/>
    </row>
    <row r="8" spans="1:76" ht="10.95" customHeight="1">
      <c r="A8" s="140"/>
      <c r="B8" s="223"/>
      <c r="C8" s="223"/>
      <c r="D8" s="223"/>
      <c r="E8" s="223"/>
      <c r="F8" s="223"/>
      <c r="G8" s="223"/>
      <c r="H8" s="223"/>
      <c r="I8" s="223"/>
      <c r="J8" s="223"/>
      <c r="K8" s="223"/>
      <c r="L8" s="223"/>
      <c r="M8" s="223"/>
      <c r="N8" s="223"/>
      <c r="O8" s="223"/>
      <c r="P8" s="223"/>
      <c r="Q8" s="88"/>
      <c r="R8" s="720"/>
      <c r="S8" s="88"/>
      <c r="T8" s="223"/>
      <c r="U8" s="223"/>
      <c r="V8" s="223"/>
      <c r="W8" s="223"/>
      <c r="X8" s="223"/>
      <c r="Y8" s="88"/>
      <c r="Z8" s="88"/>
      <c r="AA8" s="88"/>
      <c r="AB8" s="223"/>
      <c r="AC8" s="223"/>
      <c r="AD8" s="223"/>
      <c r="AE8" s="223"/>
      <c r="AF8" s="223"/>
      <c r="AG8" s="223"/>
      <c r="AH8" s="223"/>
      <c r="AI8" s="223"/>
      <c r="AJ8" s="88"/>
      <c r="AK8" s="88"/>
      <c r="AL8" s="88"/>
      <c r="AM8" s="88"/>
      <c r="AN8" s="88"/>
      <c r="AO8" s="88"/>
      <c r="AP8" s="88"/>
      <c r="AQ8" s="88"/>
      <c r="AR8" s="88"/>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363"/>
    </row>
    <row r="9" spans="1:76" ht="29.4" customHeight="1">
      <c r="A9" s="141"/>
      <c r="B9" s="865" t="s">
        <v>82</v>
      </c>
      <c r="C9" s="794" t="s">
        <v>99</v>
      </c>
      <c r="D9" s="795"/>
      <c r="E9" s="796"/>
      <c r="F9" s="829" t="s">
        <v>100</v>
      </c>
      <c r="G9" s="830"/>
      <c r="H9" s="831"/>
      <c r="I9" s="794" t="s">
        <v>259</v>
      </c>
      <c r="J9" s="795"/>
      <c r="K9" s="796"/>
      <c r="L9" s="826" t="s">
        <v>102</v>
      </c>
      <c r="M9" s="827"/>
      <c r="N9" s="828"/>
      <c r="O9" s="826" t="s">
        <v>103</v>
      </c>
      <c r="P9" s="828"/>
      <c r="Q9" s="225"/>
      <c r="R9" s="720"/>
      <c r="S9" s="226"/>
      <c r="T9" s="747" t="s">
        <v>104</v>
      </c>
      <c r="U9" s="748"/>
      <c r="V9" s="749"/>
      <c r="W9" s="747" t="s">
        <v>105</v>
      </c>
      <c r="X9" s="749"/>
      <c r="Y9" s="840"/>
      <c r="Z9" s="841"/>
      <c r="AA9" s="841"/>
      <c r="AB9" s="976" t="s">
        <v>106</v>
      </c>
      <c r="AC9" s="748"/>
      <c r="AD9" s="749"/>
      <c r="AE9" s="747" t="s">
        <v>107</v>
      </c>
      <c r="AF9" s="748"/>
      <c r="AG9" s="749"/>
      <c r="AH9" s="747" t="s">
        <v>108</v>
      </c>
      <c r="AI9" s="983" t="s">
        <v>109</v>
      </c>
      <c r="AJ9" s="225"/>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363"/>
    </row>
    <row r="10" spans="1:76" ht="32.4" customHeight="1">
      <c r="A10" s="141"/>
      <c r="B10" s="866"/>
      <c r="C10" s="125" t="s">
        <v>110</v>
      </c>
      <c r="D10" s="985" t="s">
        <v>111</v>
      </c>
      <c r="E10" s="853"/>
      <c r="F10" s="832"/>
      <c r="G10" s="833"/>
      <c r="H10" s="834"/>
      <c r="I10" s="132" t="s">
        <v>260</v>
      </c>
      <c r="J10" s="146" t="s">
        <v>261</v>
      </c>
      <c r="K10" s="147" t="s">
        <v>262</v>
      </c>
      <c r="L10" s="132" t="s">
        <v>263</v>
      </c>
      <c r="M10" s="146" t="s">
        <v>264</v>
      </c>
      <c r="N10" s="147" t="s">
        <v>117</v>
      </c>
      <c r="O10" s="132" t="s">
        <v>118</v>
      </c>
      <c r="P10" s="147" t="s">
        <v>119</v>
      </c>
      <c r="Q10" s="225"/>
      <c r="R10" s="720"/>
      <c r="S10" s="226"/>
      <c r="T10" s="745" t="s">
        <v>120</v>
      </c>
      <c r="U10" s="746"/>
      <c r="V10" s="149" t="s">
        <v>121</v>
      </c>
      <c r="W10" s="148" t="s">
        <v>122</v>
      </c>
      <c r="X10" s="149" t="s">
        <v>121</v>
      </c>
      <c r="Y10" s="143"/>
      <c r="Z10" s="144"/>
      <c r="AA10" s="144"/>
      <c r="AB10" s="365" t="s">
        <v>106</v>
      </c>
      <c r="AC10" s="150" t="s">
        <v>106</v>
      </c>
      <c r="AD10" s="149" t="s">
        <v>123</v>
      </c>
      <c r="AE10" s="148" t="s">
        <v>124</v>
      </c>
      <c r="AF10" s="150" t="s">
        <v>125</v>
      </c>
      <c r="AG10" s="149" t="s">
        <v>126</v>
      </c>
      <c r="AH10" s="982"/>
      <c r="AI10" s="984"/>
      <c r="AJ10" s="225"/>
      <c r="AK10" s="88"/>
      <c r="AL10" s="88"/>
      <c r="AM10" s="88"/>
      <c r="AN10" s="88"/>
      <c r="AO10" s="88"/>
      <c r="AP10" s="88"/>
      <c r="AQ10" s="88"/>
      <c r="AR10" s="88"/>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363"/>
    </row>
    <row r="11" spans="1:76" ht="29.1" customHeight="1">
      <c r="A11" s="141"/>
      <c r="B11" s="151">
        <v>1</v>
      </c>
      <c r="C11" s="366" t="s">
        <v>265</v>
      </c>
      <c r="D11" s="789"/>
      <c r="E11" s="790"/>
      <c r="F11" s="986"/>
      <c r="G11" s="849"/>
      <c r="H11" s="850"/>
      <c r="I11" s="155"/>
      <c r="J11" s="156"/>
      <c r="K11" s="367"/>
      <c r="L11" s="286" t="str" cm="1">
        <f t="array" ref="L11">IF(D11="","",IFERROR(IF(I11="","",((I11/1000)*V11*X11)*AD11),"This intervention is not permitted within the SSM ▲"))</f>
        <v/>
      </c>
      <c r="M11" s="287" t="str" cm="1">
        <f t="array" ref="M11">IF(I11="","",IF(J11+K11&gt;I11,"Length Error ▲",I11-J11-K11))</f>
        <v/>
      </c>
      <c r="N11" s="368" t="str" cm="1">
        <f t="array" ref="N11">IFERROR(IF(I11="","",IF(M11="Length Error ▲","Length Error ▲",((M11/1000)*V11*X11)*AD11)),"This intervention is not permitted within the SSM ▲")</f>
        <v/>
      </c>
      <c r="O11" s="369"/>
      <c r="P11" s="160"/>
      <c r="Q11" s="225"/>
      <c r="R11" s="720"/>
      <c r="S11" s="226"/>
      <c r="T11" s="730" t="str" cm="1">
        <f t="array" ref="T11">IF(D11="","",VLOOKUP(D11,'9. All Habitats + Multipliers'!$C$4:$K$102,5,FALSE))</f>
        <v/>
      </c>
      <c r="U11" s="731"/>
      <c r="V11" s="178" t="str" cm="1">
        <f t="array" ref="V11">IF(T11="","",VLOOKUP(T11,'11. Lists'!$S$47:$U$50,2,FALSE))</f>
        <v/>
      </c>
      <c r="W11" s="161" t="str" cm="1">
        <f t="array" ref="W11">IF(D11="","",VLOOKUP(D11,'10. Condition and Temporal'!$B$6:$C$103,2,FALSE))</f>
        <v/>
      </c>
      <c r="X11" s="178" t="str" cm="1">
        <f t="array" ref="X11">IF(W11="","",VLOOKUP(W11,'11. Lists'!$F$47:$G$51,2,FALSE))</f>
        <v/>
      </c>
      <c r="Y11" s="164"/>
      <c r="Z11" s="165"/>
      <c r="AA11" s="165"/>
      <c r="AB11" s="370" t="str" cm="1">
        <f t="array" ref="AB11">IF(F11="","",F11)</f>
        <v/>
      </c>
      <c r="AC11" s="162" t="str" cm="1">
        <f t="array" ref="AC11">IF(AB11="","",VLOOKUP(AB11,'11. Lists'!$F$36:$H$38,2,FALSE))</f>
        <v/>
      </c>
      <c r="AD11" s="178" t="str" cm="1">
        <f t="array" ref="AD11">IF(AB11="","",VLOOKUP(AB11,'11. Lists'!$F$36:$H$38,3,FALSE))</f>
        <v/>
      </c>
      <c r="AE11" s="161" t="str" cm="1">
        <f t="array" ref="AE11">IF(D11="","",((J11/1000)*V11*X11)*AD11)</f>
        <v/>
      </c>
      <c r="AF11" s="162" t="str" cm="1">
        <f t="array" ref="AF11">IF(D11="","",((K11/1000)*V11*X11)*AD11)</f>
        <v/>
      </c>
      <c r="AG11" s="178" t="str" cm="1">
        <f t="array" ref="AG11">IF(D11="","",M11)</f>
        <v/>
      </c>
      <c r="AH11" s="161" t="str" cm="1">
        <f t="array" ref="AH11">IF(T11="","",VLOOKUP(T11,'11. Lists'!$B$47:$D$49,3,FALSE))</f>
        <v/>
      </c>
      <c r="AI11" s="178" t="str" cm="1">
        <f t="array" ref="AI11">IF(D11="","",VLOOKUP(D11,'10. Condition and Temporal'!$B$6:$L$103,4,FALSE))</f>
        <v/>
      </c>
      <c r="AJ11" s="225"/>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363"/>
    </row>
    <row r="12" spans="1:76" ht="29.1" customHeight="1">
      <c r="A12" s="224"/>
      <c r="B12" s="171">
        <v>2</v>
      </c>
      <c r="C12" s="366" t="s">
        <v>265</v>
      </c>
      <c r="D12" s="737"/>
      <c r="E12" s="738"/>
      <c r="F12" s="845"/>
      <c r="G12" s="846"/>
      <c r="H12" s="847"/>
      <c r="I12" s="173"/>
      <c r="J12" s="174"/>
      <c r="K12" s="371"/>
      <c r="L12" s="239" t="str" cm="1">
        <f t="array" ref="L12">IF(D12="","",IFERROR(IF(I12="","",((I12/1000)*V12*X12)*AD12),"This intervention is not permitted within the SSM ▲"))</f>
        <v/>
      </c>
      <c r="M12" s="175" t="str" cm="1">
        <f t="array" ref="M12">IF(I12="","",IF(J12+K12&gt;I12,"Length Error ▲",I12-J12-K12))</f>
        <v/>
      </c>
      <c r="N12" s="372" t="str" cm="1">
        <f t="array" ref="N12">IFERROR(IF(I12="","",IF(M12="Length Error ▲","Length Error ▲",((M12/1000)*V12*X12)*AD12)),"This intervention is not permitted within the SSM ▲")</f>
        <v/>
      </c>
      <c r="O12" s="373"/>
      <c r="P12" s="177"/>
      <c r="Q12" s="225"/>
      <c r="R12" s="720"/>
      <c r="S12" s="226"/>
      <c r="T12" s="730" t="str" cm="1">
        <f t="array" ref="T12">IF(D12="","",VLOOKUP(D12,'9. All Habitats + Multipliers'!$C$4:$K$102,5,FALSE))</f>
        <v/>
      </c>
      <c r="U12" s="731"/>
      <c r="V12" s="178" t="str" cm="1">
        <f t="array" ref="V12">IF(T12="","",VLOOKUP(T12,'11. Lists'!$S$47:$U$50,2,FALSE))</f>
        <v/>
      </c>
      <c r="W12" s="161" t="str" cm="1">
        <f t="array" ref="W12">IF(D12="","",VLOOKUP(D12,'10. Condition and Temporal'!$B$6:$C$103,2,FALSE))</f>
        <v/>
      </c>
      <c r="X12" s="178" t="str" cm="1">
        <f t="array" ref="X12">IF(W12="","",VLOOKUP(W12,'11. Lists'!$F$47:$G$51,2,FALSE))</f>
        <v/>
      </c>
      <c r="Y12" s="164"/>
      <c r="Z12" s="165"/>
      <c r="AA12" s="165"/>
      <c r="AB12" s="370" t="str" cm="1">
        <f t="array" ref="AB12">IF(F12="","",F12)</f>
        <v/>
      </c>
      <c r="AC12" s="162" t="str" cm="1">
        <f t="array" ref="AC12">IF(AB12="","",VLOOKUP(AB12,'11. Lists'!$F$36:$H$38,2,FALSE))</f>
        <v/>
      </c>
      <c r="AD12" s="178" t="str" cm="1">
        <f t="array" ref="AD12">IF(AB12="","",VLOOKUP(AB12,'11. Lists'!$F$36:$H$38,3,FALSE))</f>
        <v/>
      </c>
      <c r="AE12" s="161" t="str" cm="1">
        <f t="array" ref="AE12">IF(D12="","",((J12/1000)*V12*X12)*AD12)</f>
        <v/>
      </c>
      <c r="AF12" s="162" t="str" cm="1">
        <f t="array" ref="AF12">IF(D12="","",((K12/1000)*V12*X12)*AD12)</f>
        <v/>
      </c>
      <c r="AG12" s="178" t="str" cm="1">
        <f t="array" ref="AG12">IF(D12="","",M12)</f>
        <v/>
      </c>
      <c r="AH12" s="161" t="str" cm="1">
        <f t="array" ref="AH12">IF(T12="","",VLOOKUP(T12,'11. Lists'!$B$47:$D$49,3,FALSE))</f>
        <v/>
      </c>
      <c r="AI12" s="178" t="str" cm="1">
        <f t="array" ref="AI12">IF(D12="","",VLOOKUP(D12,'10. Condition and Temporal'!$B$6:$L$103,4,FALSE))</f>
        <v/>
      </c>
      <c r="AJ12" s="225"/>
      <c r="AK12" s="88"/>
      <c r="AL12" s="88"/>
      <c r="AM12" s="88"/>
      <c r="AN12" s="88"/>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363"/>
    </row>
    <row r="13" spans="1:76" ht="29.1" customHeight="1">
      <c r="A13" s="224"/>
      <c r="B13" s="171">
        <v>3</v>
      </c>
      <c r="C13" s="366" t="s">
        <v>265</v>
      </c>
      <c r="D13" s="737"/>
      <c r="E13" s="738"/>
      <c r="F13" s="845"/>
      <c r="G13" s="846"/>
      <c r="H13" s="847"/>
      <c r="I13" s="173"/>
      <c r="J13" s="174"/>
      <c r="K13" s="371"/>
      <c r="L13" s="239" t="str" cm="1">
        <f t="array" ref="L13">IF(D13="","",IFERROR(IF(I13="","",((I13/1000)*V13*X13)*AD13),"This intervention is not permitted within the SSM ▲"))</f>
        <v/>
      </c>
      <c r="M13" s="175" t="str" cm="1">
        <f t="array" ref="M13">IF(I13="","",IF(J13+K13&gt;I13,"Length Error ▲",I13-J13-K13))</f>
        <v/>
      </c>
      <c r="N13" s="372" t="str" cm="1">
        <f t="array" ref="N13">IFERROR(IF(I13="","",IF(M13="Length Error ▲","Length Error ▲",((M13/1000)*V13*X13)*AD13)),"This intervention is not permitted within the SSM ▲")</f>
        <v/>
      </c>
      <c r="O13" s="374"/>
      <c r="P13" s="177"/>
      <c r="Q13" s="225"/>
      <c r="R13" s="720"/>
      <c r="S13" s="226"/>
      <c r="T13" s="730" t="str" cm="1">
        <f t="array" ref="T13">IF(D13="","",VLOOKUP(D13,'9. All Habitats + Multipliers'!$C$4:$K$102,5,FALSE))</f>
        <v/>
      </c>
      <c r="U13" s="731"/>
      <c r="V13" s="178" t="str" cm="1">
        <f t="array" ref="V13">IF(T13="","",VLOOKUP(T13,'11. Lists'!$S$47:$U$50,2,FALSE))</f>
        <v/>
      </c>
      <c r="W13" s="161" t="str" cm="1">
        <f t="array" ref="W13">IF(D13="","",VLOOKUP(D13,'10. Condition and Temporal'!$B$6:$C$103,2,FALSE))</f>
        <v/>
      </c>
      <c r="X13" s="178" t="str" cm="1">
        <f t="array" ref="X13">IF(W13="","",VLOOKUP(W13,'11. Lists'!$F$47:$G$51,2,FALSE))</f>
        <v/>
      </c>
      <c r="Y13" s="164"/>
      <c r="Z13" s="165"/>
      <c r="AA13" s="165"/>
      <c r="AB13" s="370" t="str" cm="1">
        <f t="array" ref="AB13">IF(F13="","",F13)</f>
        <v/>
      </c>
      <c r="AC13" s="162" t="str" cm="1">
        <f t="array" ref="AC13">IF(AB13="","",VLOOKUP(AB13,'11. Lists'!$F$36:$H$38,2,FALSE))</f>
        <v/>
      </c>
      <c r="AD13" s="178" t="str" cm="1">
        <f t="array" ref="AD13">IF(AB13="","",VLOOKUP(AB13,'11. Lists'!$F$36:$H$38,3,FALSE))</f>
        <v/>
      </c>
      <c r="AE13" s="161" t="str" cm="1">
        <f t="array" ref="AE13">IF(D13="","",((J13/1000)*V13*X13)*AD13)</f>
        <v/>
      </c>
      <c r="AF13" s="162" t="str" cm="1">
        <f t="array" ref="AF13">IF(D13="","",((K13/1000)*V13*X13)*AD13)</f>
        <v/>
      </c>
      <c r="AG13" s="178" t="str" cm="1">
        <f t="array" ref="AG13">IF(D13="","",M13)</f>
        <v/>
      </c>
      <c r="AH13" s="161" t="str" cm="1">
        <f t="array" ref="AH13">IF(T13="","",VLOOKUP(T13,'11. Lists'!$B$47:$D$49,3,FALSE))</f>
        <v/>
      </c>
      <c r="AI13" s="178" t="str" cm="1">
        <f t="array" ref="AI13">IF(D13="","",VLOOKUP(D13,'10. Condition and Temporal'!$B$6:$L$103,4,FALSE))</f>
        <v/>
      </c>
      <c r="AJ13" s="225"/>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363"/>
    </row>
    <row r="14" spans="1:76" ht="29.1" customHeight="1">
      <c r="A14" s="224"/>
      <c r="B14" s="171">
        <v>4</v>
      </c>
      <c r="C14" s="366" t="s">
        <v>265</v>
      </c>
      <c r="D14" s="737"/>
      <c r="E14" s="738"/>
      <c r="F14" s="845"/>
      <c r="G14" s="846"/>
      <c r="H14" s="847"/>
      <c r="I14" s="173"/>
      <c r="J14" s="174"/>
      <c r="K14" s="371"/>
      <c r="L14" s="239" t="str" cm="1">
        <f t="array" ref="L14">IF(D14="","",IFERROR(IF(I14="","",((I14/1000)*V14*X14)*AD14),"This intervention is not permitted within the SSM ▲"))</f>
        <v/>
      </c>
      <c r="M14" s="175" t="str" cm="1">
        <f t="array" ref="M14">IF(I14="","",IF(J14+K14&gt;I14,"Length Error ▲",I14-J14-K14))</f>
        <v/>
      </c>
      <c r="N14" s="372" t="str" cm="1">
        <f t="array" ref="N14">IFERROR(IF(I14="","",IF(M14="Length Error ▲","Length Error ▲",((M14/1000)*V14*X14)*AD14)),"This intervention is not permitted within the SSM ▲")</f>
        <v/>
      </c>
      <c r="O14" s="373"/>
      <c r="P14" s="177"/>
      <c r="Q14" s="225"/>
      <c r="R14" s="720"/>
      <c r="S14" s="226"/>
      <c r="T14" s="730" t="str" cm="1">
        <f t="array" ref="T14">IF(D14="","",VLOOKUP(D14,'9. All Habitats + Multipliers'!$C$4:$K$102,5,FALSE))</f>
        <v/>
      </c>
      <c r="U14" s="731"/>
      <c r="V14" s="178" t="str" cm="1">
        <f t="array" ref="V14">IF(T14="","",VLOOKUP(T14,'11. Lists'!$S$47:$U$50,2,FALSE))</f>
        <v/>
      </c>
      <c r="W14" s="161" t="str" cm="1">
        <f t="array" ref="W14">IF(D14="","",VLOOKUP(D14,'10. Condition and Temporal'!$B$6:$C$103,2,FALSE))</f>
        <v/>
      </c>
      <c r="X14" s="178" t="str" cm="1">
        <f t="array" ref="X14">IF(W14="","",VLOOKUP(W14,'11. Lists'!$F$47:$G$51,2,FALSE))</f>
        <v/>
      </c>
      <c r="Y14" s="164"/>
      <c r="Z14" s="165"/>
      <c r="AA14" s="165"/>
      <c r="AB14" s="370" t="str" cm="1">
        <f t="array" ref="AB14">IF(F14="","",F14)</f>
        <v/>
      </c>
      <c r="AC14" s="162" t="str" cm="1">
        <f t="array" ref="AC14">IF(AB14="","",VLOOKUP(AB14,'11. Lists'!$F$36:$H$38,2,FALSE))</f>
        <v/>
      </c>
      <c r="AD14" s="178" t="str" cm="1">
        <f t="array" ref="AD14">IF(AB14="","",VLOOKUP(AB14,'11. Lists'!$F$36:$H$38,3,FALSE))</f>
        <v/>
      </c>
      <c r="AE14" s="161" t="str" cm="1">
        <f t="array" ref="AE14">IF(D14="","",((J14/1000)*V14*X14)*AD14)</f>
        <v/>
      </c>
      <c r="AF14" s="162" t="str" cm="1">
        <f t="array" ref="AF14">IF(D14="","",((K14/1000)*V14*X14)*AD14)</f>
        <v/>
      </c>
      <c r="AG14" s="178" t="str" cm="1">
        <f t="array" ref="AG14">IF(D14="","",M14)</f>
        <v/>
      </c>
      <c r="AH14" s="161" t="str" cm="1">
        <f t="array" ref="AH14">IF(T14="","",VLOOKUP(T14,'11. Lists'!$B$47:$D$49,3,FALSE))</f>
        <v/>
      </c>
      <c r="AI14" s="178" t="str" cm="1">
        <f t="array" ref="AI14">IF(D14="","",VLOOKUP(D14,'10. Condition and Temporal'!$B$6:$L$103,4,FALSE))</f>
        <v/>
      </c>
      <c r="AJ14" s="225"/>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363"/>
    </row>
    <row r="15" spans="1:76" ht="29.1" customHeight="1">
      <c r="A15" s="224"/>
      <c r="B15" s="171">
        <v>5</v>
      </c>
      <c r="C15" s="366" t="s">
        <v>265</v>
      </c>
      <c r="D15" s="737"/>
      <c r="E15" s="738"/>
      <c r="F15" s="845"/>
      <c r="G15" s="846"/>
      <c r="H15" s="847"/>
      <c r="I15" s="173"/>
      <c r="J15" s="174"/>
      <c r="K15" s="371"/>
      <c r="L15" s="239" t="str" cm="1">
        <f t="array" ref="L15">IF(D15="","",IFERROR(IF(I15="","",((I15/1000)*V15*X15)*AD15),"This intervention is not permitted within the SSM ▲"))</f>
        <v/>
      </c>
      <c r="M15" s="175" t="str" cm="1">
        <f t="array" ref="M15">IF(I15="","",IF(J15+K15&gt;I15,"Length Error ▲",I15-J15-K15))</f>
        <v/>
      </c>
      <c r="N15" s="372" t="str" cm="1">
        <f t="array" ref="N15">IFERROR(IF(I15="","",IF(M15="Length Error ▲","Length Error ▲",((M15/1000)*V15*X15)*AD15)),"This intervention is not permitted within the SSM ▲")</f>
        <v/>
      </c>
      <c r="O15" s="373"/>
      <c r="P15" s="177"/>
      <c r="Q15" s="225"/>
      <c r="R15" s="720"/>
      <c r="S15" s="226"/>
      <c r="T15" s="730" t="str" cm="1">
        <f t="array" ref="T15">IF(D15="","",VLOOKUP(D15,'9. All Habitats + Multipliers'!$C$4:$K$102,5,FALSE))</f>
        <v/>
      </c>
      <c r="U15" s="731"/>
      <c r="V15" s="178" t="str" cm="1">
        <f t="array" ref="V15">IF(T15="","",VLOOKUP(T15,'11. Lists'!$S$47:$U$50,2,FALSE))</f>
        <v/>
      </c>
      <c r="W15" s="161" t="str" cm="1">
        <f t="array" ref="W15">IF(D15="","",VLOOKUP(D15,'10. Condition and Temporal'!$B$6:$C$103,2,FALSE))</f>
        <v/>
      </c>
      <c r="X15" s="178" t="str" cm="1">
        <f t="array" ref="X15">IF(W15="","",VLOOKUP(W15,'11. Lists'!$F$47:$G$51,2,FALSE))</f>
        <v/>
      </c>
      <c r="Y15" s="164"/>
      <c r="Z15" s="165"/>
      <c r="AA15" s="165"/>
      <c r="AB15" s="370" t="str" cm="1">
        <f t="array" ref="AB15">IF(F15="","",F15)</f>
        <v/>
      </c>
      <c r="AC15" s="162" t="str" cm="1">
        <f t="array" ref="AC15">IF(AB15="","",VLOOKUP(AB15,'11. Lists'!$F$36:$H$38,2,FALSE))</f>
        <v/>
      </c>
      <c r="AD15" s="178" t="str" cm="1">
        <f t="array" ref="AD15">IF(AB15="","",VLOOKUP(AB15,'11. Lists'!$F$36:$H$38,3,FALSE))</f>
        <v/>
      </c>
      <c r="AE15" s="161" t="str" cm="1">
        <f t="array" ref="AE15">IF(D15="","",((J15/1000)*V15*X15)*AD15)</f>
        <v/>
      </c>
      <c r="AF15" s="162" t="str" cm="1">
        <f t="array" ref="AF15">IF(D15="","",((K15/1000)*V15*X15)*AD15)</f>
        <v/>
      </c>
      <c r="AG15" s="178" t="str" cm="1">
        <f t="array" ref="AG15">IF(D15="","",M15)</f>
        <v/>
      </c>
      <c r="AH15" s="161" t="str" cm="1">
        <f t="array" ref="AH15">IF(T15="","",VLOOKUP(T15,'11. Lists'!$B$47:$D$49,3,FALSE))</f>
        <v/>
      </c>
      <c r="AI15" s="178" t="str" cm="1">
        <f t="array" ref="AI15">IF(D15="","",VLOOKUP(D15,'10. Condition and Temporal'!$B$6:$L$103,4,FALSE))</f>
        <v/>
      </c>
      <c r="AJ15" s="225"/>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363"/>
    </row>
    <row r="16" spans="1:76" ht="29.1" customHeight="1">
      <c r="A16" s="224"/>
      <c r="B16" s="171">
        <v>6</v>
      </c>
      <c r="C16" s="366" t="s">
        <v>265</v>
      </c>
      <c r="D16" s="737"/>
      <c r="E16" s="738"/>
      <c r="F16" s="845"/>
      <c r="G16" s="846"/>
      <c r="H16" s="847"/>
      <c r="I16" s="173"/>
      <c r="J16" s="174"/>
      <c r="K16" s="371"/>
      <c r="L16" s="239" t="str" cm="1">
        <f t="array" ref="L16">IF(D16="","",IFERROR(IF(I16="","",((I16/1000)*V16*X16)*AD16),"This intervention is not permitted within the SSM ▲"))</f>
        <v/>
      </c>
      <c r="M16" s="175" t="str" cm="1">
        <f t="array" ref="M16">IF(I16="","",IF(J16+K16&gt;I16,"Length Error ▲",I16-J16-K16))</f>
        <v/>
      </c>
      <c r="N16" s="372" t="str" cm="1">
        <f t="array" ref="N16">IFERROR(IF(I16="","",IF(M16="Length Error ▲","Length Error ▲",((M16/1000)*V16*X16)*AD16)),"This intervention is not permitted within the SSM ▲")</f>
        <v/>
      </c>
      <c r="O16" s="373"/>
      <c r="P16" s="177"/>
      <c r="Q16" s="225"/>
      <c r="R16" s="720"/>
      <c r="S16" s="226"/>
      <c r="T16" s="730" t="str" cm="1">
        <f t="array" ref="T16">IF(D16="","",VLOOKUP(D16,'9. All Habitats + Multipliers'!$C$4:$K$102,5,FALSE))</f>
        <v/>
      </c>
      <c r="U16" s="731"/>
      <c r="V16" s="178" t="str" cm="1">
        <f t="array" ref="V16">IF(T16="","",VLOOKUP(T16,'11. Lists'!$S$47:$U$50,2,FALSE))</f>
        <v/>
      </c>
      <c r="W16" s="161" t="str" cm="1">
        <f t="array" ref="W16">IF(D16="","",VLOOKUP(D16,'10. Condition and Temporal'!$B$6:$C$103,2,FALSE))</f>
        <v/>
      </c>
      <c r="X16" s="178" t="str" cm="1">
        <f t="array" ref="X16">IF(W16="","",VLOOKUP(W16,'11. Lists'!$F$47:$G$51,2,FALSE))</f>
        <v/>
      </c>
      <c r="Y16" s="164"/>
      <c r="Z16" s="165"/>
      <c r="AA16" s="165"/>
      <c r="AB16" s="370" t="str" cm="1">
        <f t="array" ref="AB16">IF(F16="","",F16)</f>
        <v/>
      </c>
      <c r="AC16" s="162" t="str" cm="1">
        <f t="array" ref="AC16">IF(AB16="","",VLOOKUP(AB16,'11. Lists'!$F$36:$H$38,2,FALSE))</f>
        <v/>
      </c>
      <c r="AD16" s="178" t="str" cm="1">
        <f t="array" ref="AD16">IF(AB16="","",VLOOKUP(AB16,'11. Lists'!$F$36:$H$38,3,FALSE))</f>
        <v/>
      </c>
      <c r="AE16" s="161" t="str" cm="1">
        <f t="array" ref="AE16">IF(D16="","",((J16/1000)*V16*X16)*AD16)</f>
        <v/>
      </c>
      <c r="AF16" s="162" t="str" cm="1">
        <f t="array" ref="AF16">IF(D16="","",((K16/1000)*V16*X16)*AD16)</f>
        <v/>
      </c>
      <c r="AG16" s="178" t="str" cm="1">
        <f t="array" ref="AG16">IF(D16="","",M16)</f>
        <v/>
      </c>
      <c r="AH16" s="161" t="str" cm="1">
        <f t="array" ref="AH16">IF(T16="","",VLOOKUP(T16,'11. Lists'!$B$47:$D$49,3,FALSE))</f>
        <v/>
      </c>
      <c r="AI16" s="178" t="str" cm="1">
        <f t="array" ref="AI16">IF(D16="","",VLOOKUP(D16,'10. Condition and Temporal'!$B$6:$L$103,4,FALSE))</f>
        <v/>
      </c>
      <c r="AJ16" s="225"/>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363"/>
    </row>
    <row r="17" spans="1:76" ht="29.1" customHeight="1">
      <c r="A17" s="224"/>
      <c r="B17" s="171">
        <v>7</v>
      </c>
      <c r="C17" s="366" t="s">
        <v>265</v>
      </c>
      <c r="D17" s="737"/>
      <c r="E17" s="738"/>
      <c r="F17" s="845"/>
      <c r="G17" s="846"/>
      <c r="H17" s="847"/>
      <c r="I17" s="173"/>
      <c r="J17" s="174"/>
      <c r="K17" s="371"/>
      <c r="L17" s="239" t="str" cm="1">
        <f t="array" ref="L17">IF(D17="","",IFERROR(IF(I17="","",((I17/1000)*V17*X17)*AD17),"This intervention is not permitted within the SSM ▲"))</f>
        <v/>
      </c>
      <c r="M17" s="175" t="str" cm="1">
        <f t="array" ref="M17">IF(I17="","",IF(J17+K17&gt;I17,"Length Error ▲",I17-J17-K17))</f>
        <v/>
      </c>
      <c r="N17" s="372" t="str" cm="1">
        <f t="array" ref="N17">IFERROR(IF(I17="","",IF(M17="Length Error ▲","Length Error ▲",((M17/1000)*V17*X17)*AD17)),"This intervention is not permitted within the SSM ▲")</f>
        <v/>
      </c>
      <c r="O17" s="373"/>
      <c r="P17" s="177"/>
      <c r="Q17" s="225"/>
      <c r="R17" s="720"/>
      <c r="S17" s="226"/>
      <c r="T17" s="730" t="str" cm="1">
        <f t="array" ref="T17">IF(D17="","",VLOOKUP(D17,'9. All Habitats + Multipliers'!$C$4:$K$102,5,FALSE))</f>
        <v/>
      </c>
      <c r="U17" s="731"/>
      <c r="V17" s="178" t="str" cm="1">
        <f t="array" ref="V17">IF(T17="","",VLOOKUP(T17,'11. Lists'!$S$47:$U$50,2,FALSE))</f>
        <v/>
      </c>
      <c r="W17" s="161" t="str" cm="1">
        <f t="array" ref="W17">IF(D17="","",VLOOKUP(D17,'10. Condition and Temporal'!$B$6:$C$103,2,FALSE))</f>
        <v/>
      </c>
      <c r="X17" s="178" t="str" cm="1">
        <f t="array" ref="X17">IF(W17="","",VLOOKUP(W17,'11. Lists'!$F$47:$G$51,2,FALSE))</f>
        <v/>
      </c>
      <c r="Y17" s="164"/>
      <c r="Z17" s="165"/>
      <c r="AA17" s="165"/>
      <c r="AB17" s="370" t="str" cm="1">
        <f t="array" ref="AB17">IF(F17="","",F17)</f>
        <v/>
      </c>
      <c r="AC17" s="162" t="str" cm="1">
        <f t="array" ref="AC17">IF(AB17="","",VLOOKUP(AB17,'11. Lists'!$F$36:$H$38,2,FALSE))</f>
        <v/>
      </c>
      <c r="AD17" s="178" t="str" cm="1">
        <f t="array" ref="AD17">IF(AB17="","",VLOOKUP(AB17,'11. Lists'!$F$36:$H$38,3,FALSE))</f>
        <v/>
      </c>
      <c r="AE17" s="161" t="str" cm="1">
        <f t="array" ref="AE17">IF(D17="","",((J17/1000)*V17*X17)*AD17)</f>
        <v/>
      </c>
      <c r="AF17" s="162" t="str" cm="1">
        <f t="array" ref="AF17">IF(D17="","",((K17/1000)*V17*X17)*AD17)</f>
        <v/>
      </c>
      <c r="AG17" s="178" t="str" cm="1">
        <f t="array" ref="AG17">IF(D17="","",M17)</f>
        <v/>
      </c>
      <c r="AH17" s="161" t="str" cm="1">
        <f t="array" ref="AH17">IF(T17="","",VLOOKUP(T17,'11. Lists'!$B$47:$D$49,3,FALSE))</f>
        <v/>
      </c>
      <c r="AI17" s="178" t="str" cm="1">
        <f t="array" ref="AI17">IF(D17="","",VLOOKUP(D17,'10. Condition and Temporal'!$B$6:$L$103,4,FALSE))</f>
        <v/>
      </c>
      <c r="AJ17" s="225"/>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363"/>
    </row>
    <row r="18" spans="1:76" ht="29.1" customHeight="1">
      <c r="A18" s="224"/>
      <c r="B18" s="171">
        <v>8</v>
      </c>
      <c r="C18" s="366" t="s">
        <v>265</v>
      </c>
      <c r="D18" s="737"/>
      <c r="E18" s="738"/>
      <c r="F18" s="845"/>
      <c r="G18" s="846"/>
      <c r="H18" s="847"/>
      <c r="I18" s="173"/>
      <c r="J18" s="174"/>
      <c r="K18" s="371"/>
      <c r="L18" s="239" t="str" cm="1">
        <f t="array" ref="L18">IF(D18="","",IFERROR(IF(I18="","",((I18/1000)*V18*X18)*AD18),"This intervention is not permitted within the SSM ▲"))</f>
        <v/>
      </c>
      <c r="M18" s="175" t="str" cm="1">
        <f t="array" ref="M18">IF(I18="","",IF(J18+K18&gt;I18,"Length Error ▲",I18-J18-K18))</f>
        <v/>
      </c>
      <c r="N18" s="372" t="str" cm="1">
        <f t="array" ref="N18">IFERROR(IF(I18="","",IF(M18="Length Error ▲","Length Error ▲",((M18/1000)*V18*X18)*AD18)),"This intervention is not permitted within the SSM ▲")</f>
        <v/>
      </c>
      <c r="O18" s="373"/>
      <c r="P18" s="177"/>
      <c r="Q18" s="225"/>
      <c r="R18" s="720"/>
      <c r="S18" s="226"/>
      <c r="T18" s="730" t="str" cm="1">
        <f t="array" ref="T18">IF(D18="","",VLOOKUP(D18,'9. All Habitats + Multipliers'!$C$4:$K$102,5,FALSE))</f>
        <v/>
      </c>
      <c r="U18" s="731"/>
      <c r="V18" s="178" t="str" cm="1">
        <f t="array" ref="V18">IF(T18="","",VLOOKUP(T18,'11. Lists'!$S$47:$U$50,2,FALSE))</f>
        <v/>
      </c>
      <c r="W18" s="161" t="str" cm="1">
        <f t="array" ref="W18">IF(D18="","",VLOOKUP(D18,'10. Condition and Temporal'!$B$6:$C$103,2,FALSE))</f>
        <v/>
      </c>
      <c r="X18" s="178" t="str" cm="1">
        <f t="array" ref="X18">IF(W18="","",VLOOKUP(W18,'11. Lists'!$F$47:$G$51,2,FALSE))</f>
        <v/>
      </c>
      <c r="Y18" s="164"/>
      <c r="Z18" s="165"/>
      <c r="AA18" s="165"/>
      <c r="AB18" s="370" t="str" cm="1">
        <f t="array" ref="AB18">IF(F18="","",F18)</f>
        <v/>
      </c>
      <c r="AC18" s="162" t="str" cm="1">
        <f t="array" ref="AC18">IF(AB18="","",VLOOKUP(AB18,'11. Lists'!$F$36:$H$38,2,FALSE))</f>
        <v/>
      </c>
      <c r="AD18" s="178" t="str" cm="1">
        <f t="array" ref="AD18">IF(AB18="","",VLOOKUP(AB18,'11. Lists'!$F$36:$H$38,3,FALSE))</f>
        <v/>
      </c>
      <c r="AE18" s="161" t="str" cm="1">
        <f t="array" ref="AE18">IF(D18="","",((J18/1000)*V18*X18)*AD18)</f>
        <v/>
      </c>
      <c r="AF18" s="162" t="str" cm="1">
        <f t="array" ref="AF18">IF(D18="","",((K18/1000)*V18*X18)*AD18)</f>
        <v/>
      </c>
      <c r="AG18" s="178" t="str" cm="1">
        <f t="array" ref="AG18">IF(D18="","",M18)</f>
        <v/>
      </c>
      <c r="AH18" s="161" t="str" cm="1">
        <f t="array" ref="AH18">IF(T18="","",VLOOKUP(T18,'11. Lists'!$B$47:$D$49,3,FALSE))</f>
        <v/>
      </c>
      <c r="AI18" s="178" t="str" cm="1">
        <f t="array" ref="AI18">IF(D18="","",VLOOKUP(D18,'10. Condition and Temporal'!$B$6:$L$103,4,FALSE))</f>
        <v/>
      </c>
      <c r="AJ18" s="225"/>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363"/>
    </row>
    <row r="19" spans="1:76" ht="29.1" customHeight="1">
      <c r="A19" s="224"/>
      <c r="B19" s="171">
        <v>9</v>
      </c>
      <c r="C19" s="366" t="s">
        <v>265</v>
      </c>
      <c r="D19" s="737"/>
      <c r="E19" s="738"/>
      <c r="F19" s="845"/>
      <c r="G19" s="846"/>
      <c r="H19" s="847"/>
      <c r="I19" s="173"/>
      <c r="J19" s="174"/>
      <c r="K19" s="371"/>
      <c r="L19" s="239" t="str" cm="1">
        <f t="array" ref="L19">IF(D19="","",IFERROR(IF(I19="","",((I19/1000)*V19*X19)*AD19),"This intervention is not permitted within the SSM ▲"))</f>
        <v/>
      </c>
      <c r="M19" s="175" t="str" cm="1">
        <f t="array" ref="M19">IF(I19="","",IF(J19+K19&gt;I19,"Length Error ▲",I19-J19-K19))</f>
        <v/>
      </c>
      <c r="N19" s="372" t="str" cm="1">
        <f t="array" ref="N19">IFERROR(IF(I19="","",IF(M19="Length Error ▲","Length Error ▲",((M19/1000)*V19*X19)*AD19)),"This intervention is not permitted within the SSM ▲")</f>
        <v/>
      </c>
      <c r="O19" s="373"/>
      <c r="P19" s="177"/>
      <c r="Q19" s="225"/>
      <c r="R19" s="720"/>
      <c r="S19" s="226"/>
      <c r="T19" s="730" t="str" cm="1">
        <f t="array" ref="T19">IF(D19="","",VLOOKUP(D19,'9. All Habitats + Multipliers'!$C$4:$K$102,5,FALSE))</f>
        <v/>
      </c>
      <c r="U19" s="731"/>
      <c r="V19" s="178" t="str" cm="1">
        <f t="array" ref="V19">IF(T19="","",VLOOKUP(T19,'11. Lists'!$S$47:$U$50,2,FALSE))</f>
        <v/>
      </c>
      <c r="W19" s="161" t="str" cm="1">
        <f t="array" ref="W19">IF(D19="","",VLOOKUP(D19,'10. Condition and Temporal'!$B$6:$C$103,2,FALSE))</f>
        <v/>
      </c>
      <c r="X19" s="178" t="str" cm="1">
        <f t="array" ref="X19">IF(W19="","",VLOOKUP(W19,'11. Lists'!$F$47:$G$51,2,FALSE))</f>
        <v/>
      </c>
      <c r="Y19" s="164"/>
      <c r="Z19" s="165"/>
      <c r="AA19" s="165"/>
      <c r="AB19" s="370" t="str" cm="1">
        <f t="array" ref="AB19">IF(F19="","",F19)</f>
        <v/>
      </c>
      <c r="AC19" s="162" t="str" cm="1">
        <f t="array" ref="AC19">IF(AB19="","",VLOOKUP(AB19,'11. Lists'!$F$36:$H$38,2,FALSE))</f>
        <v/>
      </c>
      <c r="AD19" s="178" t="str" cm="1">
        <f t="array" ref="AD19">IF(AB19="","",VLOOKUP(AB19,'11. Lists'!$F$36:$H$38,3,FALSE))</f>
        <v/>
      </c>
      <c r="AE19" s="161" t="str" cm="1">
        <f t="array" ref="AE19">IF(D19="","",((J19/1000)*V19*X19)*AD19)</f>
        <v/>
      </c>
      <c r="AF19" s="162" t="str" cm="1">
        <f t="array" ref="AF19">IF(D19="","",((K19/1000)*V19*X19)*AD19)</f>
        <v/>
      </c>
      <c r="AG19" s="178" t="str" cm="1">
        <f t="array" ref="AG19">IF(D19="","",M19)</f>
        <v/>
      </c>
      <c r="AH19" s="161" t="str" cm="1">
        <f t="array" ref="AH19">IF(T19="","",VLOOKUP(T19,'11. Lists'!$B$47:$D$49,3,FALSE))</f>
        <v/>
      </c>
      <c r="AI19" s="178" t="str" cm="1">
        <f t="array" ref="AI19">IF(D19="","",VLOOKUP(D19,'10. Condition and Temporal'!$B$6:$L$103,4,FALSE))</f>
        <v/>
      </c>
      <c r="AJ19" s="225"/>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363"/>
    </row>
    <row r="20" spans="1:76" ht="29.1" customHeight="1">
      <c r="A20" s="224"/>
      <c r="B20" s="171">
        <v>10</v>
      </c>
      <c r="C20" s="366" t="s">
        <v>265</v>
      </c>
      <c r="D20" s="737"/>
      <c r="E20" s="738"/>
      <c r="F20" s="845"/>
      <c r="G20" s="846"/>
      <c r="H20" s="847"/>
      <c r="I20" s="173"/>
      <c r="J20" s="174"/>
      <c r="K20" s="371"/>
      <c r="L20" s="239" t="str" cm="1">
        <f t="array" ref="L20">IF(D20="","",IFERROR(IF(I20="","",((I20/1000)*V20*X20)*AD20),"This intervention is not permitted within the SSM ▲"))</f>
        <v/>
      </c>
      <c r="M20" s="175" t="str" cm="1">
        <f t="array" ref="M20">IF(I20="","",IF(J20+K20&gt;I20,"Length Error ▲",I20-J20-K20))</f>
        <v/>
      </c>
      <c r="N20" s="372" t="str" cm="1">
        <f t="array" ref="N20">IFERROR(IF(I20="","",IF(M20="Length Error ▲","Length Error ▲",((M20/1000)*V20*X20)*AD20)),"This intervention is not permitted within the SSM ▲")</f>
        <v/>
      </c>
      <c r="O20" s="373"/>
      <c r="P20" s="177"/>
      <c r="Q20" s="225"/>
      <c r="R20" s="720"/>
      <c r="S20" s="226"/>
      <c r="T20" s="730" t="str" cm="1">
        <f t="array" ref="T20">IF(D20="","",VLOOKUP(D20,'9. All Habitats + Multipliers'!$C$4:$K$102,5,FALSE))</f>
        <v/>
      </c>
      <c r="U20" s="731"/>
      <c r="V20" s="178" t="str" cm="1">
        <f t="array" ref="V20">IF(T20="","",VLOOKUP(T20,'11. Lists'!$S$47:$U$50,2,FALSE))</f>
        <v/>
      </c>
      <c r="W20" s="161" t="str" cm="1">
        <f t="array" ref="W20">IF(D20="","",VLOOKUP(D20,'10. Condition and Temporal'!$B$6:$C$103,2,FALSE))</f>
        <v/>
      </c>
      <c r="X20" s="178" t="str" cm="1">
        <f t="array" ref="X20">IF(W20="","",VLOOKUP(W20,'11. Lists'!$F$47:$G$51,2,FALSE))</f>
        <v/>
      </c>
      <c r="Y20" s="164"/>
      <c r="Z20" s="165"/>
      <c r="AA20" s="165"/>
      <c r="AB20" s="370" t="str" cm="1">
        <f t="array" ref="AB20">IF(F20="","",F20)</f>
        <v/>
      </c>
      <c r="AC20" s="162" t="str" cm="1">
        <f t="array" ref="AC20">IF(AB20="","",VLOOKUP(AB20,'11. Lists'!$F$36:$H$38,2,FALSE))</f>
        <v/>
      </c>
      <c r="AD20" s="178" t="str" cm="1">
        <f t="array" ref="AD20">IF(AB20="","",VLOOKUP(AB20,'11. Lists'!$F$36:$H$38,3,FALSE))</f>
        <v/>
      </c>
      <c r="AE20" s="161" t="str" cm="1">
        <f t="array" ref="AE20">IF(D20="","",((J20/1000)*V20*X20)*AD20)</f>
        <v/>
      </c>
      <c r="AF20" s="162" t="str" cm="1">
        <f t="array" ref="AF20">IF(D20="","",((K20/1000)*V20*X20)*AD20)</f>
        <v/>
      </c>
      <c r="AG20" s="178" t="str" cm="1">
        <f t="array" ref="AG20">IF(D20="","",M20)</f>
        <v/>
      </c>
      <c r="AH20" s="161" t="str" cm="1">
        <f t="array" ref="AH20">IF(T20="","",VLOOKUP(T20,'11. Lists'!$B$47:$D$49,3,FALSE))</f>
        <v/>
      </c>
      <c r="AI20" s="178" t="str" cm="1">
        <f t="array" ref="AI20">IF(D20="","",VLOOKUP(D20,'10. Condition and Temporal'!$B$6:$L$103,4,FALSE))</f>
        <v/>
      </c>
      <c r="AJ20" s="225"/>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363"/>
    </row>
    <row r="21" spans="1:76" ht="29.1" customHeight="1">
      <c r="A21" s="224"/>
      <c r="B21" s="171">
        <v>11</v>
      </c>
      <c r="C21" s="366" t="s">
        <v>265</v>
      </c>
      <c r="D21" s="737"/>
      <c r="E21" s="738"/>
      <c r="F21" s="845"/>
      <c r="G21" s="846"/>
      <c r="H21" s="847"/>
      <c r="I21" s="173"/>
      <c r="J21" s="174"/>
      <c r="K21" s="371"/>
      <c r="L21" s="239" t="str" cm="1">
        <f t="array" ref="L21">IF(D21="","",IFERROR(IF(I21="","",((I21/1000)*V21*X21)*AD21),"This intervention is not permitted within the SSM ▲"))</f>
        <v/>
      </c>
      <c r="M21" s="175" t="str" cm="1">
        <f t="array" ref="M21">IF(I21="","",IF(J21+K21&gt;I21,"Length Error ▲",I21-J21-K21))</f>
        <v/>
      </c>
      <c r="N21" s="372" t="str" cm="1">
        <f t="array" ref="N21">IFERROR(IF(I21="","",IF(M21="Length Error ▲","Length Error ▲",((M21/1000)*V21*X21)*AD21)),"This intervention is not permitted within the SSM ▲")</f>
        <v/>
      </c>
      <c r="O21" s="373"/>
      <c r="P21" s="177"/>
      <c r="Q21" s="225"/>
      <c r="R21" s="720"/>
      <c r="S21" s="226"/>
      <c r="T21" s="730" t="str" cm="1">
        <f t="array" ref="T21">IF(D21="","",VLOOKUP(D21,'9. All Habitats + Multipliers'!$C$4:$K$102,5,FALSE))</f>
        <v/>
      </c>
      <c r="U21" s="731"/>
      <c r="V21" s="178" t="str" cm="1">
        <f t="array" ref="V21">IF(T21="","",VLOOKUP(T21,'11. Lists'!$S$47:$U$50,2,FALSE))</f>
        <v/>
      </c>
      <c r="W21" s="161" t="str" cm="1">
        <f t="array" ref="W21">IF(D21="","",VLOOKUP(D21,'10. Condition and Temporal'!$B$6:$C$103,2,FALSE))</f>
        <v/>
      </c>
      <c r="X21" s="178" t="str" cm="1">
        <f t="array" ref="X21">IF(W21="","",VLOOKUP(W21,'11. Lists'!$F$47:$G$51,2,FALSE))</f>
        <v/>
      </c>
      <c r="Y21" s="164"/>
      <c r="Z21" s="165"/>
      <c r="AA21" s="165"/>
      <c r="AB21" s="370" t="str" cm="1">
        <f t="array" ref="AB21">IF(F21="","",F21)</f>
        <v/>
      </c>
      <c r="AC21" s="162" t="str" cm="1">
        <f t="array" ref="AC21">IF(AB21="","",VLOOKUP(AB21,'11. Lists'!$F$36:$H$38,2,FALSE))</f>
        <v/>
      </c>
      <c r="AD21" s="178" t="str" cm="1">
        <f t="array" ref="AD21">IF(AB21="","",VLOOKUP(AB21,'11. Lists'!$F$36:$H$38,3,FALSE))</f>
        <v/>
      </c>
      <c r="AE21" s="161" t="str" cm="1">
        <f t="array" ref="AE21">IF(D21="","",((J21/1000)*V21*X21)*AD21)</f>
        <v/>
      </c>
      <c r="AF21" s="162" t="str" cm="1">
        <f t="array" ref="AF21">IF(D21="","",((K21/1000)*V21*X21)*AD21)</f>
        <v/>
      </c>
      <c r="AG21" s="178" t="str" cm="1">
        <f t="array" ref="AG21">IF(D21="","",M21)</f>
        <v/>
      </c>
      <c r="AH21" s="161" t="str" cm="1">
        <f t="array" ref="AH21">IF(T21="","",VLOOKUP(T21,'11. Lists'!$B$47:$D$49,3,FALSE))</f>
        <v/>
      </c>
      <c r="AI21" s="178" t="str" cm="1">
        <f t="array" ref="AI21">IF(D21="","",VLOOKUP(D21,'10. Condition and Temporal'!$B$6:$L$103,4,FALSE))</f>
        <v/>
      </c>
      <c r="AJ21" s="225"/>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363"/>
    </row>
    <row r="22" spans="1:76" ht="29.1" customHeight="1">
      <c r="A22" s="224"/>
      <c r="B22" s="171">
        <v>12</v>
      </c>
      <c r="C22" s="366" t="s">
        <v>265</v>
      </c>
      <c r="D22" s="737"/>
      <c r="E22" s="738"/>
      <c r="F22" s="845"/>
      <c r="G22" s="846"/>
      <c r="H22" s="847"/>
      <c r="I22" s="173"/>
      <c r="J22" s="174"/>
      <c r="K22" s="371"/>
      <c r="L22" s="239" t="str" cm="1">
        <f t="array" ref="L22">IF(D22="","",IFERROR(IF(I22="","",((I22/1000)*V22*X22)*AD22),"This intervention is not permitted within the SSM ▲"))</f>
        <v/>
      </c>
      <c r="M22" s="175" t="str" cm="1">
        <f t="array" ref="M22">IF(I22="","",IF(J22+K22&gt;I22,"Length Error ▲",I22-J22-K22))</f>
        <v/>
      </c>
      <c r="N22" s="372" t="str" cm="1">
        <f t="array" ref="N22">IFERROR(IF(I22="","",IF(M22="Length Error ▲","Length Error ▲",((M22/1000)*V22*X22)*AD22)),"This intervention is not permitted within the SSM ▲")</f>
        <v/>
      </c>
      <c r="O22" s="373"/>
      <c r="P22" s="177"/>
      <c r="Q22" s="225"/>
      <c r="R22" s="720"/>
      <c r="S22" s="226"/>
      <c r="T22" s="730" t="str" cm="1">
        <f t="array" ref="T22">IF(D22="","",VLOOKUP(D22,'9. All Habitats + Multipliers'!$C$4:$K$102,5,FALSE))</f>
        <v/>
      </c>
      <c r="U22" s="731"/>
      <c r="V22" s="178" t="str" cm="1">
        <f t="array" ref="V22">IF(T22="","",VLOOKUP(T22,'11. Lists'!$S$47:$U$50,2,FALSE))</f>
        <v/>
      </c>
      <c r="W22" s="161" t="str" cm="1">
        <f t="array" ref="W22">IF(D22="","",VLOOKUP(D22,'10. Condition and Temporal'!$B$6:$C$103,2,FALSE))</f>
        <v/>
      </c>
      <c r="X22" s="178" t="str" cm="1">
        <f t="array" ref="X22">IF(W22="","",VLOOKUP(W22,'11. Lists'!$F$47:$G$51,2,FALSE))</f>
        <v/>
      </c>
      <c r="Y22" s="164"/>
      <c r="Z22" s="165"/>
      <c r="AA22" s="165"/>
      <c r="AB22" s="370" t="str" cm="1">
        <f t="array" ref="AB22">IF(F22="","",F22)</f>
        <v/>
      </c>
      <c r="AC22" s="162" t="str" cm="1">
        <f t="array" ref="AC22">IF(AB22="","",VLOOKUP(AB22,'11. Lists'!$F$36:$H$38,2,FALSE))</f>
        <v/>
      </c>
      <c r="AD22" s="178" t="str" cm="1">
        <f t="array" ref="AD22">IF(AB22="","",VLOOKUP(AB22,'11. Lists'!$F$36:$H$38,3,FALSE))</f>
        <v/>
      </c>
      <c r="AE22" s="161" t="str" cm="1">
        <f t="array" ref="AE22">IF(D22="","",((J22/1000)*V22*X22)*AD22)</f>
        <v/>
      </c>
      <c r="AF22" s="162" t="str" cm="1">
        <f t="array" ref="AF22">IF(D22="","",((K22/1000)*V22*X22)*AD22)</f>
        <v/>
      </c>
      <c r="AG22" s="178" t="str" cm="1">
        <f t="array" ref="AG22">IF(D22="","",M22)</f>
        <v/>
      </c>
      <c r="AH22" s="161" t="str" cm="1">
        <f t="array" ref="AH22">IF(T22="","",VLOOKUP(T22,'11. Lists'!$B$47:$D$49,3,FALSE))</f>
        <v/>
      </c>
      <c r="AI22" s="178" t="str" cm="1">
        <f t="array" ref="AI22">IF(D22="","",VLOOKUP(D22,'10. Condition and Temporal'!$B$6:$L$103,4,FALSE))</f>
        <v/>
      </c>
      <c r="AJ22" s="225"/>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363"/>
    </row>
    <row r="23" spans="1:76" ht="29.1" customHeight="1">
      <c r="A23" s="224"/>
      <c r="B23" s="171">
        <v>13</v>
      </c>
      <c r="C23" s="366" t="s">
        <v>265</v>
      </c>
      <c r="D23" s="737"/>
      <c r="E23" s="738"/>
      <c r="F23" s="845"/>
      <c r="G23" s="846"/>
      <c r="H23" s="847"/>
      <c r="I23" s="173"/>
      <c r="J23" s="174"/>
      <c r="K23" s="371"/>
      <c r="L23" s="239" t="str" cm="1">
        <f t="array" ref="L23">IF(D23="","",IFERROR(IF(I23="","",((I23/1000)*V23*X23)*AD23),"This intervention is not permitted within the SSM ▲"))</f>
        <v/>
      </c>
      <c r="M23" s="175" t="str" cm="1">
        <f t="array" ref="M23">IF(I23="","",IF(J23+K23&gt;I23,"Length Error ▲",I23-J23-K23))</f>
        <v/>
      </c>
      <c r="N23" s="372" t="str" cm="1">
        <f t="array" ref="N23">IFERROR(IF(I23="","",IF(M23="Length Error ▲","Length Error ▲",((M23/1000)*V23*X23)*AD23)),"This intervention is not permitted within the SSM ▲")</f>
        <v/>
      </c>
      <c r="O23" s="373"/>
      <c r="P23" s="177"/>
      <c r="Q23" s="225"/>
      <c r="R23" s="720"/>
      <c r="S23" s="226"/>
      <c r="T23" s="730" t="str" cm="1">
        <f t="array" ref="T23">IF(D23="","",VLOOKUP(D23,'9. All Habitats + Multipliers'!$C$4:$K$102,5,FALSE))</f>
        <v/>
      </c>
      <c r="U23" s="731"/>
      <c r="V23" s="178" t="str" cm="1">
        <f t="array" ref="V23">IF(T23="","",VLOOKUP(T23,'11. Lists'!$S$47:$U$50,2,FALSE))</f>
        <v/>
      </c>
      <c r="W23" s="161" t="str" cm="1">
        <f t="array" ref="W23">IF(D23="","",VLOOKUP(D23,'10. Condition and Temporal'!$B$6:$C$103,2,FALSE))</f>
        <v/>
      </c>
      <c r="X23" s="178" t="str" cm="1">
        <f t="array" ref="X23">IF(W23="","",VLOOKUP(W23,'11. Lists'!$F$47:$G$51,2,FALSE))</f>
        <v/>
      </c>
      <c r="Y23" s="164"/>
      <c r="Z23" s="165"/>
      <c r="AA23" s="165"/>
      <c r="AB23" s="370" t="str" cm="1">
        <f t="array" ref="AB23">IF(F23="","",F23)</f>
        <v/>
      </c>
      <c r="AC23" s="162" t="str" cm="1">
        <f t="array" ref="AC23">IF(AB23="","",VLOOKUP(AB23,'11. Lists'!$F$36:$H$38,2,FALSE))</f>
        <v/>
      </c>
      <c r="AD23" s="178" t="str" cm="1">
        <f t="array" ref="AD23">IF(AB23="","",VLOOKUP(AB23,'11. Lists'!$F$36:$H$38,3,FALSE))</f>
        <v/>
      </c>
      <c r="AE23" s="161" t="str" cm="1">
        <f t="array" ref="AE23">IF(D23="","",((J23/1000)*V23*X23)*AD23)</f>
        <v/>
      </c>
      <c r="AF23" s="162" t="str" cm="1">
        <f t="array" ref="AF23">IF(D23="","",((K23/1000)*V23*X23)*AD23)</f>
        <v/>
      </c>
      <c r="AG23" s="178" t="str" cm="1">
        <f t="array" ref="AG23">IF(D23="","",M23)</f>
        <v/>
      </c>
      <c r="AH23" s="161" t="str" cm="1">
        <f t="array" ref="AH23">IF(T23="","",VLOOKUP(T23,'11. Lists'!$B$47:$D$49,3,FALSE))</f>
        <v/>
      </c>
      <c r="AI23" s="178" t="str" cm="1">
        <f t="array" ref="AI23">IF(D23="","",VLOOKUP(D23,'10. Condition and Temporal'!$B$6:$L$103,4,FALSE))</f>
        <v/>
      </c>
      <c r="AJ23" s="225"/>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363"/>
    </row>
    <row r="24" spans="1:76" ht="29.1" customHeight="1">
      <c r="A24" s="224"/>
      <c r="B24" s="171">
        <v>14</v>
      </c>
      <c r="C24" s="366" t="s">
        <v>265</v>
      </c>
      <c r="D24" s="737"/>
      <c r="E24" s="738"/>
      <c r="F24" s="845"/>
      <c r="G24" s="846"/>
      <c r="H24" s="847"/>
      <c r="I24" s="173"/>
      <c r="J24" s="174"/>
      <c r="K24" s="371"/>
      <c r="L24" s="239" t="str" cm="1">
        <f t="array" ref="L24">IF(D24="","",IFERROR(IF(I24="","",((I24/1000)*V24*X24)*AD24),"This intervention is not permitted within the SSM ▲"))</f>
        <v/>
      </c>
      <c r="M24" s="175" t="str" cm="1">
        <f t="array" ref="M24">IF(I24="","",IF(J24+K24&gt;I24,"Length Error ▲",I24-J24-K24))</f>
        <v/>
      </c>
      <c r="N24" s="372" t="str" cm="1">
        <f t="array" ref="N24">IFERROR(IF(I24="","",IF(M24="Length Error ▲","Length Error ▲",((M24/1000)*V24*X24)*AD24)),"This intervention is not permitted within the SSM ▲")</f>
        <v/>
      </c>
      <c r="O24" s="373"/>
      <c r="P24" s="177"/>
      <c r="Q24" s="225"/>
      <c r="R24" s="720"/>
      <c r="S24" s="226"/>
      <c r="T24" s="730" t="str" cm="1">
        <f t="array" ref="T24">IF(D24="","",VLOOKUP(D24,'9. All Habitats + Multipliers'!$C$4:$K$102,5,FALSE))</f>
        <v/>
      </c>
      <c r="U24" s="731"/>
      <c r="V24" s="178" t="str" cm="1">
        <f t="array" ref="V24">IF(T24="","",VLOOKUP(T24,'11. Lists'!$S$47:$U$50,2,FALSE))</f>
        <v/>
      </c>
      <c r="W24" s="161" t="str" cm="1">
        <f t="array" ref="W24">IF(D24="","",VLOOKUP(D24,'10. Condition and Temporal'!$B$6:$C$103,2,FALSE))</f>
        <v/>
      </c>
      <c r="X24" s="178" t="str" cm="1">
        <f t="array" ref="X24">IF(W24="","",VLOOKUP(W24,'11. Lists'!$F$47:$G$51,2,FALSE))</f>
        <v/>
      </c>
      <c r="Y24" s="164"/>
      <c r="Z24" s="165"/>
      <c r="AA24" s="165"/>
      <c r="AB24" s="370" t="str" cm="1">
        <f t="array" ref="AB24">IF(F24="","",F24)</f>
        <v/>
      </c>
      <c r="AC24" s="162" t="str" cm="1">
        <f t="array" ref="AC24">IF(AB24="","",VLOOKUP(AB24,'11. Lists'!$F$36:$H$38,2,FALSE))</f>
        <v/>
      </c>
      <c r="AD24" s="178" t="str" cm="1">
        <f t="array" ref="AD24">IF(AB24="","",VLOOKUP(AB24,'11. Lists'!$F$36:$H$38,3,FALSE))</f>
        <v/>
      </c>
      <c r="AE24" s="161" t="str" cm="1">
        <f t="array" ref="AE24">IF(D24="","",((J24/1000)*V24*X24)*AD24)</f>
        <v/>
      </c>
      <c r="AF24" s="162" t="str" cm="1">
        <f t="array" ref="AF24">IF(D24="","",((K24/1000)*V24*X24)*AD24)</f>
        <v/>
      </c>
      <c r="AG24" s="178" t="str" cm="1">
        <f t="array" ref="AG24">IF(D24="","",M24)</f>
        <v/>
      </c>
      <c r="AH24" s="161" t="str" cm="1">
        <f t="array" ref="AH24">IF(T24="","",VLOOKUP(T24,'11. Lists'!$B$47:$D$49,3,FALSE))</f>
        <v/>
      </c>
      <c r="AI24" s="178" t="str" cm="1">
        <f t="array" ref="AI24">IF(D24="","",VLOOKUP(D24,'10. Condition and Temporal'!$B$6:$L$103,4,FALSE))</f>
        <v/>
      </c>
      <c r="AJ24" s="225"/>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363"/>
    </row>
    <row r="25" spans="1:76" ht="29.1" customHeight="1">
      <c r="A25" s="224"/>
      <c r="B25" s="171">
        <v>15</v>
      </c>
      <c r="C25" s="366" t="s">
        <v>265</v>
      </c>
      <c r="D25" s="737"/>
      <c r="E25" s="738"/>
      <c r="F25" s="845"/>
      <c r="G25" s="846"/>
      <c r="H25" s="847"/>
      <c r="I25" s="173"/>
      <c r="J25" s="174"/>
      <c r="K25" s="371"/>
      <c r="L25" s="239" t="str" cm="1">
        <f t="array" ref="L25">IF(D25="","",IFERROR(IF(I25="","",((I25/1000)*V25*X25)*AD25),"This intervention is not permitted within the SSM ▲"))</f>
        <v/>
      </c>
      <c r="M25" s="175" t="str" cm="1">
        <f t="array" ref="M25">IF(I25="","",IF(J25+K25&gt;I25,"Length Error ▲",I25-J25-K25))</f>
        <v/>
      </c>
      <c r="N25" s="372" t="str" cm="1">
        <f t="array" ref="N25">IFERROR(IF(I25="","",IF(M25="Length Error ▲","Length Error ▲",((M25/1000)*V25*X25)*AD25)),"This intervention is not permitted within the SSM ▲")</f>
        <v/>
      </c>
      <c r="O25" s="373"/>
      <c r="P25" s="177"/>
      <c r="Q25" s="225"/>
      <c r="R25" s="720"/>
      <c r="S25" s="226"/>
      <c r="T25" s="730" t="str" cm="1">
        <f t="array" ref="T25">IF(D25="","",VLOOKUP(D25,'9. All Habitats + Multipliers'!$C$4:$K$102,5,FALSE))</f>
        <v/>
      </c>
      <c r="U25" s="731"/>
      <c r="V25" s="178" t="str" cm="1">
        <f t="array" ref="V25">IF(T25="","",VLOOKUP(T25,'11. Lists'!$S$47:$U$50,2,FALSE))</f>
        <v/>
      </c>
      <c r="W25" s="161" t="str" cm="1">
        <f t="array" ref="W25">IF(D25="","",VLOOKUP(D25,'10. Condition and Temporal'!$B$6:$C$103,2,FALSE))</f>
        <v/>
      </c>
      <c r="X25" s="178" t="str" cm="1">
        <f t="array" ref="X25">IF(W25="","",VLOOKUP(W25,'11. Lists'!$F$47:$G$51,2,FALSE))</f>
        <v/>
      </c>
      <c r="Y25" s="164"/>
      <c r="Z25" s="165"/>
      <c r="AA25" s="165"/>
      <c r="AB25" s="370" t="str" cm="1">
        <f t="array" ref="AB25">IF(F25="","",F25)</f>
        <v/>
      </c>
      <c r="AC25" s="162" t="str" cm="1">
        <f t="array" ref="AC25">IF(AB25="","",VLOOKUP(AB25,'11. Lists'!$F$36:$H$38,2,FALSE))</f>
        <v/>
      </c>
      <c r="AD25" s="178" t="str" cm="1">
        <f t="array" ref="AD25">IF(AB25="","",VLOOKUP(AB25,'11. Lists'!$F$36:$H$38,3,FALSE))</f>
        <v/>
      </c>
      <c r="AE25" s="161" t="str" cm="1">
        <f t="array" ref="AE25">IF(D25="","",((J25/1000)*V25*X25)*AD25)</f>
        <v/>
      </c>
      <c r="AF25" s="162" t="str" cm="1">
        <f t="array" ref="AF25">IF(D25="","",((K25/1000)*V25*X25)*AD25)</f>
        <v/>
      </c>
      <c r="AG25" s="178" t="str" cm="1">
        <f t="array" ref="AG25">IF(D25="","",M25)</f>
        <v/>
      </c>
      <c r="AH25" s="161" t="str" cm="1">
        <f t="array" ref="AH25">IF(T25="","",VLOOKUP(T25,'11. Lists'!$B$47:$D$49,3,FALSE))</f>
        <v/>
      </c>
      <c r="AI25" s="178" t="str" cm="1">
        <f t="array" ref="AI25">IF(D25="","",VLOOKUP(D25,'10. Condition and Temporal'!$B$6:$L$103,4,FALSE))</f>
        <v/>
      </c>
      <c r="AJ25" s="225"/>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363"/>
    </row>
    <row r="26" spans="1:76" ht="29.1" customHeight="1">
      <c r="A26" s="224"/>
      <c r="B26" s="171">
        <v>16</v>
      </c>
      <c r="C26" s="366" t="s">
        <v>265</v>
      </c>
      <c r="D26" s="737"/>
      <c r="E26" s="738"/>
      <c r="F26" s="845"/>
      <c r="G26" s="846"/>
      <c r="H26" s="847"/>
      <c r="I26" s="173"/>
      <c r="J26" s="174"/>
      <c r="K26" s="371"/>
      <c r="L26" s="239" t="str" cm="1">
        <f t="array" ref="L26">IF(D26="","",IFERROR(IF(I26="","",((I26/1000)*V26*X26)*AD26),"This intervention is not permitted within the SSM ▲"))</f>
        <v/>
      </c>
      <c r="M26" s="175" t="str" cm="1">
        <f t="array" ref="M26">IF(I26="","",IF(J26+K26&gt;I26,"Length Error ▲",I26-J26-K26))</f>
        <v/>
      </c>
      <c r="N26" s="372" t="str" cm="1">
        <f t="array" ref="N26">IFERROR(IF(I26="","",IF(M26="Length Error ▲","Length Error ▲",((M26/1000)*V26*X26)*AD26)),"This intervention is not permitted within the SSM ▲")</f>
        <v/>
      </c>
      <c r="O26" s="373"/>
      <c r="P26" s="177"/>
      <c r="Q26" s="225"/>
      <c r="R26" s="720"/>
      <c r="S26" s="226"/>
      <c r="T26" s="730" t="str" cm="1">
        <f t="array" ref="T26">IF(D26="","",VLOOKUP(D26,'9. All Habitats + Multipliers'!$C$4:$K$102,5,FALSE))</f>
        <v/>
      </c>
      <c r="U26" s="731"/>
      <c r="V26" s="178" t="str" cm="1">
        <f t="array" ref="V26">IF(T26="","",VLOOKUP(T26,'11. Lists'!$S$47:$U$50,2,FALSE))</f>
        <v/>
      </c>
      <c r="W26" s="161" t="str" cm="1">
        <f t="array" ref="W26">IF(D26="","",VLOOKUP(D26,'10. Condition and Temporal'!$B$6:$C$103,2,FALSE))</f>
        <v/>
      </c>
      <c r="X26" s="178" t="str" cm="1">
        <f t="array" ref="X26">IF(W26="","",VLOOKUP(W26,'11. Lists'!$F$47:$G$51,2,FALSE))</f>
        <v/>
      </c>
      <c r="Y26" s="164"/>
      <c r="Z26" s="165"/>
      <c r="AA26" s="165"/>
      <c r="AB26" s="370" t="str" cm="1">
        <f t="array" ref="AB26">IF(F26="","",F26)</f>
        <v/>
      </c>
      <c r="AC26" s="162" t="str" cm="1">
        <f t="array" ref="AC26">IF(AB26="","",VLOOKUP(AB26,'11. Lists'!$F$36:$H$38,2,FALSE))</f>
        <v/>
      </c>
      <c r="AD26" s="178" t="str" cm="1">
        <f t="array" ref="AD26">IF(AB26="","",VLOOKUP(AB26,'11. Lists'!$F$36:$H$38,3,FALSE))</f>
        <v/>
      </c>
      <c r="AE26" s="161" t="str" cm="1">
        <f t="array" ref="AE26">IF(D26="","",((J26/1000)*V26*X26)*AD26)</f>
        <v/>
      </c>
      <c r="AF26" s="162" t="str" cm="1">
        <f t="array" ref="AF26">IF(D26="","",((K26/1000)*V26*X26)*AD26)</f>
        <v/>
      </c>
      <c r="AG26" s="178" t="str" cm="1">
        <f t="array" ref="AG26">IF(D26="","",M26)</f>
        <v/>
      </c>
      <c r="AH26" s="161" t="str" cm="1">
        <f t="array" ref="AH26">IF(T26="","",VLOOKUP(T26,'11. Lists'!$B$47:$D$49,3,FALSE))</f>
        <v/>
      </c>
      <c r="AI26" s="178" t="str" cm="1">
        <f t="array" ref="AI26">IF(D26="","",VLOOKUP(D26,'10. Condition and Temporal'!$B$6:$L$103,4,FALSE))</f>
        <v/>
      </c>
      <c r="AJ26" s="225"/>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363"/>
    </row>
    <row r="27" spans="1:76" ht="29.1" customHeight="1">
      <c r="A27" s="224"/>
      <c r="B27" s="171">
        <v>17</v>
      </c>
      <c r="C27" s="366" t="s">
        <v>265</v>
      </c>
      <c r="D27" s="737"/>
      <c r="E27" s="738"/>
      <c r="F27" s="845"/>
      <c r="G27" s="846"/>
      <c r="H27" s="847"/>
      <c r="I27" s="173"/>
      <c r="J27" s="174"/>
      <c r="K27" s="371"/>
      <c r="L27" s="239" t="str" cm="1">
        <f t="array" ref="L27">IF(D27="","",IFERROR(IF(I27="","",((I27/1000)*V27*X27)*AD27),"This intervention is not permitted within the SSM ▲"))</f>
        <v/>
      </c>
      <c r="M27" s="175" t="str" cm="1">
        <f t="array" ref="M27">IF(I27="","",IF(J27+K27&gt;I27,"Length Error ▲",I27-J27-K27))</f>
        <v/>
      </c>
      <c r="N27" s="372" t="str" cm="1">
        <f t="array" ref="N27">IFERROR(IF(I27="","",IF(M27="Length Error ▲","Length Error ▲",((M27/1000)*V27*X27)*AD27)),"This intervention is not permitted within the SSM ▲")</f>
        <v/>
      </c>
      <c r="O27" s="373"/>
      <c r="P27" s="177"/>
      <c r="Q27" s="225"/>
      <c r="R27" s="720"/>
      <c r="S27" s="226"/>
      <c r="T27" s="730" t="str" cm="1">
        <f t="array" ref="T27">IF(D27="","",VLOOKUP(D27,'9. All Habitats + Multipliers'!$C$4:$K$102,5,FALSE))</f>
        <v/>
      </c>
      <c r="U27" s="731"/>
      <c r="V27" s="178" t="str" cm="1">
        <f t="array" ref="V27">IF(T27="","",VLOOKUP(T27,'11. Lists'!$S$47:$U$50,2,FALSE))</f>
        <v/>
      </c>
      <c r="W27" s="161" t="str" cm="1">
        <f t="array" ref="W27">IF(D27="","",VLOOKUP(D27,'10. Condition and Temporal'!$B$6:$C$103,2,FALSE))</f>
        <v/>
      </c>
      <c r="X27" s="178" t="str" cm="1">
        <f t="array" ref="X27">IF(W27="","",VLOOKUP(W27,'11. Lists'!$F$47:$G$51,2,FALSE))</f>
        <v/>
      </c>
      <c r="Y27" s="164"/>
      <c r="Z27" s="165"/>
      <c r="AA27" s="165"/>
      <c r="AB27" s="370" t="str" cm="1">
        <f t="array" ref="AB27">IF(F27="","",F27)</f>
        <v/>
      </c>
      <c r="AC27" s="162" t="str" cm="1">
        <f t="array" ref="AC27">IF(AB27="","",VLOOKUP(AB27,'11. Lists'!$F$36:$H$38,2,FALSE))</f>
        <v/>
      </c>
      <c r="AD27" s="178" t="str" cm="1">
        <f t="array" ref="AD27">IF(AB27="","",VLOOKUP(AB27,'11. Lists'!$F$36:$H$38,3,FALSE))</f>
        <v/>
      </c>
      <c r="AE27" s="161" t="str" cm="1">
        <f t="array" ref="AE27">IF(D27="","",((J27/1000)*V27*X27)*AD27)</f>
        <v/>
      </c>
      <c r="AF27" s="162" t="str" cm="1">
        <f t="array" ref="AF27">IF(D27="","",((K27/1000)*V27*X27)*AD27)</f>
        <v/>
      </c>
      <c r="AG27" s="178" t="str" cm="1">
        <f t="array" ref="AG27">IF(D27="","",M27)</f>
        <v/>
      </c>
      <c r="AH27" s="161" t="str" cm="1">
        <f t="array" ref="AH27">IF(T27="","",VLOOKUP(T27,'11. Lists'!$B$47:$D$49,3,FALSE))</f>
        <v/>
      </c>
      <c r="AI27" s="178" t="str" cm="1">
        <f t="array" ref="AI27">IF(D27="","",VLOOKUP(D27,'10. Condition and Temporal'!$B$6:$L$103,4,FALSE))</f>
        <v/>
      </c>
      <c r="AJ27" s="225"/>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363"/>
    </row>
    <row r="28" spans="1:76" ht="29.1" customHeight="1">
      <c r="A28" s="224"/>
      <c r="B28" s="171">
        <v>18</v>
      </c>
      <c r="C28" s="366" t="s">
        <v>265</v>
      </c>
      <c r="D28" s="737"/>
      <c r="E28" s="738"/>
      <c r="F28" s="845"/>
      <c r="G28" s="846"/>
      <c r="H28" s="847"/>
      <c r="I28" s="173"/>
      <c r="J28" s="174"/>
      <c r="K28" s="371"/>
      <c r="L28" s="239" t="str" cm="1">
        <f t="array" ref="L28">IF(D28="","",IFERROR(IF(I28="","",((I28/1000)*V28*X28)*AD28),"This intervention is not permitted within the SSM ▲"))</f>
        <v/>
      </c>
      <c r="M28" s="175" t="str" cm="1">
        <f t="array" ref="M28">IF(I28="","",IF(J28+K28&gt;I28,"Length Error ▲",I28-J28-K28))</f>
        <v/>
      </c>
      <c r="N28" s="372" t="str" cm="1">
        <f t="array" ref="N28">IFERROR(IF(I28="","",IF(M28="Length Error ▲","Length Error ▲",((M28/1000)*V28*X28)*AD28)),"This intervention is not permitted within the SSM ▲")</f>
        <v/>
      </c>
      <c r="O28" s="373"/>
      <c r="P28" s="177"/>
      <c r="Q28" s="225"/>
      <c r="R28" s="720"/>
      <c r="S28" s="226"/>
      <c r="T28" s="730" t="str" cm="1">
        <f t="array" ref="T28">IF(D28="","",VLOOKUP(D28,'9. All Habitats + Multipliers'!$C$4:$K$102,5,FALSE))</f>
        <v/>
      </c>
      <c r="U28" s="731"/>
      <c r="V28" s="178" t="str" cm="1">
        <f t="array" ref="V28">IF(T28="","",VLOOKUP(T28,'11. Lists'!$S$47:$U$50,2,FALSE))</f>
        <v/>
      </c>
      <c r="W28" s="161" t="str" cm="1">
        <f t="array" ref="W28">IF(D28="","",VLOOKUP(D28,'10. Condition and Temporal'!$B$6:$C$103,2,FALSE))</f>
        <v/>
      </c>
      <c r="X28" s="178" t="str" cm="1">
        <f t="array" ref="X28">IF(W28="","",VLOOKUP(W28,'11. Lists'!$F$47:$G$51,2,FALSE))</f>
        <v/>
      </c>
      <c r="Y28" s="164"/>
      <c r="Z28" s="165"/>
      <c r="AA28" s="165"/>
      <c r="AB28" s="370" t="str" cm="1">
        <f t="array" ref="AB28">IF(F28="","",F28)</f>
        <v/>
      </c>
      <c r="AC28" s="162" t="str" cm="1">
        <f t="array" ref="AC28">IF(AB28="","",VLOOKUP(AB28,'11. Lists'!$F$36:$H$38,2,FALSE))</f>
        <v/>
      </c>
      <c r="AD28" s="178" t="str" cm="1">
        <f t="array" ref="AD28">IF(AB28="","",VLOOKUP(AB28,'11. Lists'!$F$36:$H$38,3,FALSE))</f>
        <v/>
      </c>
      <c r="AE28" s="161" t="str" cm="1">
        <f t="array" ref="AE28">IF(D28="","",((J28/1000)*V28*X28)*AD28)</f>
        <v/>
      </c>
      <c r="AF28" s="162" t="str" cm="1">
        <f t="array" ref="AF28">IF(D28="","",((K28/1000)*V28*X28)*AD28)</f>
        <v/>
      </c>
      <c r="AG28" s="178" t="str" cm="1">
        <f t="array" ref="AG28">IF(D28="","",M28)</f>
        <v/>
      </c>
      <c r="AH28" s="161" t="str" cm="1">
        <f t="array" ref="AH28">IF(T28="","",VLOOKUP(T28,'11. Lists'!$B$47:$D$49,3,FALSE))</f>
        <v/>
      </c>
      <c r="AI28" s="178" t="str" cm="1">
        <f t="array" ref="AI28">IF(D28="","",VLOOKUP(D28,'10. Condition and Temporal'!$B$6:$L$103,4,FALSE))</f>
        <v/>
      </c>
      <c r="AJ28" s="225"/>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363"/>
    </row>
    <row r="29" spans="1:76" ht="29.1" customHeight="1">
      <c r="A29" s="224"/>
      <c r="B29" s="171">
        <v>19</v>
      </c>
      <c r="C29" s="366" t="s">
        <v>265</v>
      </c>
      <c r="D29" s="737"/>
      <c r="E29" s="738"/>
      <c r="F29" s="845"/>
      <c r="G29" s="846"/>
      <c r="H29" s="847"/>
      <c r="I29" s="173"/>
      <c r="J29" s="174"/>
      <c r="K29" s="371"/>
      <c r="L29" s="239" t="str" cm="1">
        <f t="array" ref="L29">IF(D29="","",IFERROR(IF(I29="","",((I29/1000)*V29*X29)*AD29),"This intervention is not permitted within the SSM ▲"))</f>
        <v/>
      </c>
      <c r="M29" s="175" t="str" cm="1">
        <f t="array" ref="M29">IF(I29="","",IF(J29+K29&gt;I29,"Length Error ▲",I29-J29-K29))</f>
        <v/>
      </c>
      <c r="N29" s="372" t="str" cm="1">
        <f t="array" ref="N29">IFERROR(IF(I29="","",IF(M29="Length Error ▲","Length Error ▲",((M29/1000)*V29*X29)*AD29)),"This intervention is not permitted within the SSM ▲")</f>
        <v/>
      </c>
      <c r="O29" s="373"/>
      <c r="P29" s="177"/>
      <c r="Q29" s="225"/>
      <c r="R29" s="720"/>
      <c r="S29" s="226"/>
      <c r="T29" s="730" t="str" cm="1">
        <f t="array" ref="T29">IF(D29="","",VLOOKUP(D29,'9. All Habitats + Multipliers'!$C$4:$K$102,5,FALSE))</f>
        <v/>
      </c>
      <c r="U29" s="731"/>
      <c r="V29" s="178" t="str" cm="1">
        <f t="array" ref="V29">IF(T29="","",VLOOKUP(T29,'11. Lists'!$S$47:$U$50,2,FALSE))</f>
        <v/>
      </c>
      <c r="W29" s="161" t="str" cm="1">
        <f t="array" ref="W29">IF(D29="","",VLOOKUP(D29,'10. Condition and Temporal'!$B$6:$C$103,2,FALSE))</f>
        <v/>
      </c>
      <c r="X29" s="178" t="str" cm="1">
        <f t="array" ref="X29">IF(W29="","",VLOOKUP(W29,'11. Lists'!$F$47:$G$51,2,FALSE))</f>
        <v/>
      </c>
      <c r="Y29" s="164"/>
      <c r="Z29" s="165"/>
      <c r="AA29" s="165"/>
      <c r="AB29" s="370" t="str" cm="1">
        <f t="array" ref="AB29">IF(F29="","",F29)</f>
        <v/>
      </c>
      <c r="AC29" s="162" t="str" cm="1">
        <f t="array" ref="AC29">IF(AB29="","",VLOOKUP(AB29,'11. Lists'!$F$36:$H$38,2,FALSE))</f>
        <v/>
      </c>
      <c r="AD29" s="178" t="str" cm="1">
        <f t="array" ref="AD29">IF(AB29="","",VLOOKUP(AB29,'11. Lists'!$F$36:$H$38,3,FALSE))</f>
        <v/>
      </c>
      <c r="AE29" s="161" t="str" cm="1">
        <f t="array" ref="AE29">IF(D29="","",((J29/1000)*V29*X29)*AD29)</f>
        <v/>
      </c>
      <c r="AF29" s="162" t="str" cm="1">
        <f t="array" ref="AF29">IF(D29="","",((K29/1000)*V29*X29)*AD29)</f>
        <v/>
      </c>
      <c r="AG29" s="178" t="str" cm="1">
        <f t="array" ref="AG29">IF(D29="","",M29)</f>
        <v/>
      </c>
      <c r="AH29" s="161" t="str" cm="1">
        <f t="array" ref="AH29">IF(T29="","",VLOOKUP(T29,'11. Lists'!$B$47:$D$49,3,FALSE))</f>
        <v/>
      </c>
      <c r="AI29" s="178" t="str" cm="1">
        <f t="array" ref="AI29">IF(D29="","",VLOOKUP(D29,'10. Condition and Temporal'!$B$6:$L$103,4,FALSE))</f>
        <v/>
      </c>
      <c r="AJ29" s="225"/>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363"/>
    </row>
    <row r="30" spans="1:76" ht="29.4" customHeight="1">
      <c r="A30" s="224"/>
      <c r="B30" s="240">
        <v>20</v>
      </c>
      <c r="C30" s="375" t="s">
        <v>265</v>
      </c>
      <c r="D30" s="741"/>
      <c r="E30" s="742"/>
      <c r="F30" s="919"/>
      <c r="G30" s="920"/>
      <c r="H30" s="918"/>
      <c r="I30" s="182"/>
      <c r="J30" s="183"/>
      <c r="K30" s="376"/>
      <c r="L30" s="243" t="str" cm="1">
        <f t="array" ref="L30">IF(D30="","",IFERROR(IF(I30="","",((I30/1000)*V30*X30)*AD30),"This intervention is not permitted within the SSM ▲"))</f>
        <v/>
      </c>
      <c r="M30" s="184" t="str" cm="1">
        <f t="array" ref="M30">IF(I30="","",IF(J30+K30&gt;I30,"Length Error ▲",I30-J30-K30))</f>
        <v/>
      </c>
      <c r="N30" s="377" t="str" cm="1">
        <f t="array" ref="N30">IFERROR(IF(I30="","",IF(M30="Length Error ▲","Length Error ▲",((M30/1000)*V30*X30)*AD30)),"This intervention is not permitted within the SSM ▲")</f>
        <v/>
      </c>
      <c r="O30" s="378"/>
      <c r="P30" s="379"/>
      <c r="Q30" s="225"/>
      <c r="R30" s="720"/>
      <c r="S30" s="226"/>
      <c r="T30" s="730" t="str" cm="1">
        <f t="array" ref="T30">IF(D30="","",VLOOKUP(D30,'9. All Habitats + Multipliers'!$C$4:$K$102,5,FALSE))</f>
        <v/>
      </c>
      <c r="U30" s="731"/>
      <c r="V30" s="178" t="str" cm="1">
        <f t="array" ref="V30">IF(T30="","",VLOOKUP(T30,'11. Lists'!$S$47:$U$50,2,FALSE))</f>
        <v/>
      </c>
      <c r="W30" s="195" t="str" cm="1">
        <f t="array" ref="W30">IF(D30="","",VLOOKUP(D30,'10. Condition and Temporal'!$B$6:$C$103,2,FALSE))</f>
        <v/>
      </c>
      <c r="X30" s="312" t="str" cm="1">
        <f t="array" ref="X30">IF(W30="","",VLOOKUP(W30,'11. Lists'!$F$47:$G$51,2,FALSE))</f>
        <v/>
      </c>
      <c r="Y30" s="164"/>
      <c r="Z30" s="165"/>
      <c r="AA30" s="165"/>
      <c r="AB30" s="370" t="str" cm="1">
        <f t="array" ref="AB30">IF(F30="","",F30)</f>
        <v/>
      </c>
      <c r="AC30" s="162" t="str" cm="1">
        <f t="array" ref="AC30">IF(AB30="","",VLOOKUP(AB30,'11. Lists'!$F$36:$H$38,2,FALSE))</f>
        <v/>
      </c>
      <c r="AD30" s="178" t="str" cm="1">
        <f t="array" ref="AD30">IF(AB30="","",VLOOKUP(AB30,'11. Lists'!$F$36:$H$38,3,FALSE))</f>
        <v/>
      </c>
      <c r="AE30" s="161" t="str" cm="1">
        <f t="array" ref="AE30">IF(D30="","",((J30/1000)*V30*X30)*AD30)</f>
        <v/>
      </c>
      <c r="AF30" s="162" t="str" cm="1">
        <f t="array" ref="AF30">IF(D30="","",((K30/1000)*V30*X30)*AD30)</f>
        <v/>
      </c>
      <c r="AG30" s="178" t="str" cm="1">
        <f t="array" ref="AG30">IF(D30="","",M30)</f>
        <v/>
      </c>
      <c r="AH30" s="161" t="str" cm="1">
        <f t="array" ref="AH30">IF(T30="","",VLOOKUP(T30,'11. Lists'!$B$47:$D$49,3,FALSE))</f>
        <v/>
      </c>
      <c r="AI30" s="178" t="str" cm="1">
        <f t="array" ref="AI30">IF(D30="","",VLOOKUP(D30,'10. Condition and Temporal'!$B$6:$L$103,4,FALSE))</f>
        <v/>
      </c>
      <c r="AJ30" s="225"/>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363"/>
    </row>
    <row r="31" spans="1:76" ht="14.1" customHeight="1">
      <c r="A31" s="202"/>
      <c r="B31" s="203"/>
      <c r="C31" s="203"/>
      <c r="D31" s="204"/>
      <c r="E31" s="205"/>
      <c r="F31" s="205"/>
      <c r="G31" s="206"/>
      <c r="H31" s="380" t="s">
        <v>266</v>
      </c>
      <c r="I31" s="381" cm="1">
        <f t="array" ref="I31">SUM(I11:I30)</f>
        <v>0</v>
      </c>
      <c r="J31" s="157" cm="1">
        <f t="array" ref="J31">SUM(J11:J30)</f>
        <v>0</v>
      </c>
      <c r="K31" s="382" cm="1">
        <f t="array" ref="K31">SUM(K11:K30)</f>
        <v>0</v>
      </c>
      <c r="L31" s="231" cm="1">
        <f t="array" ref="L31">SUM(L11:L30)</f>
        <v>0</v>
      </c>
      <c r="M31" s="157" cm="1">
        <f t="array" ref="M31">SUM(M11:M30)</f>
        <v>0</v>
      </c>
      <c r="N31" s="232" cm="1">
        <f t="array" ref="N31">SUM(N11:N30)</f>
        <v>0</v>
      </c>
      <c r="O31" s="210"/>
      <c r="P31" s="203"/>
      <c r="Q31" s="88"/>
      <c r="R31" s="720"/>
      <c r="S31" s="88"/>
      <c r="T31" s="211"/>
      <c r="U31" s="211"/>
      <c r="V31" s="211"/>
      <c r="W31" s="203"/>
      <c r="X31" s="203"/>
      <c r="Y31" s="88"/>
      <c r="Z31" s="88"/>
      <c r="AA31" s="88"/>
      <c r="AB31" s="211"/>
      <c r="AC31" s="211"/>
      <c r="AD31" s="211"/>
      <c r="AE31" s="211"/>
      <c r="AF31" s="211"/>
      <c r="AG31" s="211"/>
      <c r="AH31" s="211"/>
      <c r="AI31" s="211"/>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363"/>
    </row>
    <row r="32" spans="1:76" ht="26.1" customHeight="1">
      <c r="A32" s="202"/>
      <c r="B32" s="88"/>
      <c r="C32" s="88"/>
      <c r="D32" s="212"/>
      <c r="E32" s="213"/>
      <c r="F32" s="213"/>
      <c r="G32" s="214"/>
      <c r="H32" s="217" t="s">
        <v>136</v>
      </c>
      <c r="I32" s="870" t="str" cm="1">
        <f t="array" ref="I32">IF(I31&lt;J31+K31,"Error - Lengths Retained and Enhanced Exceed Total Length ▲","Lengths Acceptable ✓")</f>
        <v>Lengths Acceptable ✓</v>
      </c>
      <c r="J32" s="870"/>
      <c r="K32" s="870"/>
      <c r="L32" s="870"/>
      <c r="M32" s="870"/>
      <c r="N32" s="871"/>
      <c r="O32" s="216" cm="1">
        <f t="array" ref="O32">IFERROR(FIND("Error",I32),0)</f>
        <v>0</v>
      </c>
      <c r="P32" s="88"/>
      <c r="Q32" s="88"/>
      <c r="R32" s="126"/>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363"/>
    </row>
    <row r="33" spans="1:76" ht="15" customHeight="1">
      <c r="A33" s="202"/>
      <c r="B33" s="88"/>
      <c r="C33" s="88"/>
      <c r="D33" s="212"/>
      <c r="E33" s="213"/>
      <c r="F33" s="213"/>
      <c r="G33" s="214"/>
      <c r="H33" s="218" t="s">
        <v>137</v>
      </c>
      <c r="I33" s="979" t="str" cm="1">
        <f t="array" ref="I33">IF(I31&lt;5000,"Lengths Acceptable ✓",IF(I31&gt;=5000,"Length Exceeds Length Appropriate for Small Sites Metric ▲"))</f>
        <v>Lengths Acceptable ✓</v>
      </c>
      <c r="J33" s="980"/>
      <c r="K33" s="980"/>
      <c r="L33" s="980"/>
      <c r="M33" s="980"/>
      <c r="N33" s="981"/>
      <c r="O33" s="216" cm="1">
        <f t="array" ref="O33">COUNTIF(L11:N30,"*"&amp;"error"&amp;"*")</f>
        <v>0</v>
      </c>
      <c r="P33" s="88"/>
      <c r="Q33" s="88"/>
      <c r="R33" s="126"/>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363"/>
    </row>
    <row r="34" spans="1:76" ht="14.1" customHeight="1">
      <c r="A34" s="202"/>
      <c r="B34" s="88"/>
      <c r="C34" s="88"/>
      <c r="D34" s="212"/>
      <c r="E34" s="213"/>
      <c r="F34" s="213"/>
      <c r="G34" s="213"/>
      <c r="H34" s="205"/>
      <c r="I34" s="205"/>
      <c r="J34" s="205"/>
      <c r="K34" s="205"/>
      <c r="L34" s="205"/>
      <c r="M34" s="205"/>
      <c r="N34" s="205"/>
      <c r="O34" s="213"/>
      <c r="P34" s="88"/>
      <c r="Q34" s="88"/>
      <c r="R34" s="719" t="s">
        <v>91</v>
      </c>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363"/>
    </row>
    <row r="35" spans="1:76" ht="21" customHeight="1">
      <c r="A35" s="202"/>
      <c r="B35" s="219" t="s">
        <v>139</v>
      </c>
      <c r="C35" s="88"/>
      <c r="D35" s="220"/>
      <c r="E35" s="213"/>
      <c r="F35" s="213"/>
      <c r="G35" s="213"/>
      <c r="H35" s="88"/>
      <c r="I35" s="260"/>
      <c r="J35" s="88"/>
      <c r="K35" s="88"/>
      <c r="L35" s="88"/>
      <c r="M35" s="88"/>
      <c r="N35" s="88"/>
      <c r="O35" s="88"/>
      <c r="P35" s="88"/>
      <c r="Q35" s="88"/>
      <c r="R35" s="720"/>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363"/>
    </row>
    <row r="36" spans="1:76" ht="15.75" customHeight="1">
      <c r="A36" s="202"/>
      <c r="B36" s="223"/>
      <c r="C36" s="223"/>
      <c r="D36" s="223"/>
      <c r="E36" s="223"/>
      <c r="F36" s="223"/>
      <c r="G36" s="223"/>
      <c r="H36" s="223"/>
      <c r="I36" s="223"/>
      <c r="J36" s="223"/>
      <c r="K36" s="223"/>
      <c r="L36" s="223"/>
      <c r="M36" s="223"/>
      <c r="N36" s="223"/>
      <c r="O36" s="223"/>
      <c r="P36" s="223"/>
      <c r="Q36" s="88"/>
      <c r="R36" s="720"/>
      <c r="S36" s="88"/>
      <c r="T36" s="223"/>
      <c r="U36" s="223"/>
      <c r="V36" s="223"/>
      <c r="W36" s="223"/>
      <c r="X36" s="223"/>
      <c r="Y36" s="88"/>
      <c r="Z36" s="88"/>
      <c r="AA36" s="88"/>
      <c r="AB36" s="223"/>
      <c r="AC36" s="223"/>
      <c r="AD36" s="223"/>
      <c r="AE36" s="223"/>
      <c r="AF36" s="223"/>
      <c r="AG36" s="223"/>
      <c r="AH36" s="223"/>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363"/>
    </row>
    <row r="37" spans="1:76" ht="16.2" customHeight="1">
      <c r="A37" s="224"/>
      <c r="B37" s="794" t="s">
        <v>82</v>
      </c>
      <c r="C37" s="795"/>
      <c r="D37" s="796"/>
      <c r="E37" s="794" t="s">
        <v>140</v>
      </c>
      <c r="F37" s="795"/>
      <c r="G37" s="796"/>
      <c r="H37" s="865" t="s">
        <v>141</v>
      </c>
      <c r="I37" s="829" t="s">
        <v>267</v>
      </c>
      <c r="J37" s="830"/>
      <c r="K37" s="831"/>
      <c r="L37" s="794" t="s">
        <v>268</v>
      </c>
      <c r="M37" s="795"/>
      <c r="N37" s="796"/>
      <c r="O37" s="794" t="s">
        <v>103</v>
      </c>
      <c r="P37" s="796"/>
      <c r="Q37" s="225"/>
      <c r="R37" s="720"/>
      <c r="S37" s="226"/>
      <c r="T37" s="747" t="s">
        <v>104</v>
      </c>
      <c r="U37" s="748"/>
      <c r="V37" s="749"/>
      <c r="W37" s="747" t="s">
        <v>105</v>
      </c>
      <c r="X37" s="749"/>
      <c r="Y37" s="840"/>
      <c r="Z37" s="841"/>
      <c r="AA37" s="841"/>
      <c r="AB37" s="976" t="s">
        <v>106</v>
      </c>
      <c r="AC37" s="748"/>
      <c r="AD37" s="749"/>
      <c r="AE37" s="747" t="s">
        <v>144</v>
      </c>
      <c r="AF37" s="749"/>
      <c r="AG37" s="747" t="s">
        <v>145</v>
      </c>
      <c r="AH37" s="749"/>
      <c r="AI37" s="225"/>
      <c r="AJ37" s="88"/>
      <c r="AK37" s="88"/>
      <c r="AL37" s="88"/>
      <c r="AM37" s="88"/>
      <c r="AN37" s="88"/>
      <c r="AO37" s="88"/>
      <c r="AP37" s="88"/>
      <c r="AQ37" s="88"/>
      <c r="AR37" s="88"/>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363"/>
    </row>
    <row r="38" spans="1:76" ht="31.5" customHeight="1">
      <c r="A38" s="224"/>
      <c r="B38" s="808"/>
      <c r="C38" s="279" t="s">
        <v>110</v>
      </c>
      <c r="D38" s="147" t="s">
        <v>146</v>
      </c>
      <c r="E38" s="132" t="s">
        <v>147</v>
      </c>
      <c r="F38" s="791" t="s">
        <v>148</v>
      </c>
      <c r="G38" s="792"/>
      <c r="H38" s="866"/>
      <c r="I38" s="832"/>
      <c r="J38" s="833"/>
      <c r="K38" s="834"/>
      <c r="L38" s="808"/>
      <c r="M38" s="852"/>
      <c r="N38" s="853"/>
      <c r="O38" s="132" t="s">
        <v>118</v>
      </c>
      <c r="P38" s="147" t="s">
        <v>119</v>
      </c>
      <c r="Q38" s="225"/>
      <c r="R38" s="720"/>
      <c r="S38" s="226"/>
      <c r="T38" s="745" t="s">
        <v>120</v>
      </c>
      <c r="U38" s="746"/>
      <c r="V38" s="149" t="s">
        <v>121</v>
      </c>
      <c r="W38" s="148" t="s">
        <v>122</v>
      </c>
      <c r="X38" s="149" t="s">
        <v>121</v>
      </c>
      <c r="Y38" s="143"/>
      <c r="Z38" s="144"/>
      <c r="AA38" s="144"/>
      <c r="AB38" s="365" t="s">
        <v>106</v>
      </c>
      <c r="AC38" s="150" t="s">
        <v>106</v>
      </c>
      <c r="AD38" s="149" t="s">
        <v>123</v>
      </c>
      <c r="AE38" s="148" t="s">
        <v>149</v>
      </c>
      <c r="AF38" s="149" t="s">
        <v>150</v>
      </c>
      <c r="AG38" s="148" t="s">
        <v>151</v>
      </c>
      <c r="AH38" s="149" t="s">
        <v>152</v>
      </c>
      <c r="AI38" s="225"/>
      <c r="AJ38" s="88"/>
      <c r="AK38" s="88"/>
      <c r="AL38" s="88"/>
      <c r="AM38" s="88"/>
      <c r="AN38" s="88"/>
      <c r="AO38" s="88"/>
      <c r="AP38" s="88"/>
      <c r="AQ38" s="88"/>
      <c r="AR38" s="88"/>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363"/>
    </row>
    <row r="39" spans="1:76" ht="30.75" customHeight="1">
      <c r="A39" s="224"/>
      <c r="B39" s="151">
        <v>1</v>
      </c>
      <c r="C39" s="366" t="s">
        <v>265</v>
      </c>
      <c r="D39" s="228" t="s">
        <v>269</v>
      </c>
      <c r="E39" s="383" t="str" cm="1">
        <f t="array" ref="E39">IF(D39="","",VLOOKUP(D39,'10. Condition and Temporal'!$B$6:$D$103,3,FALSE))</f>
        <v>Moderate, Good</v>
      </c>
      <c r="F39" s="977" t="s">
        <v>155</v>
      </c>
      <c r="G39" s="978"/>
      <c r="H39" s="230" t="s">
        <v>129</v>
      </c>
      <c r="I39" s="904">
        <v>5</v>
      </c>
      <c r="J39" s="905"/>
      <c r="K39" s="906"/>
      <c r="L39" s="897" cm="1">
        <f t="array" ref="L39">IF(D39="","",IFERROR(IF(I39="","",((I39/1000)*(V39*X39))*(AH39*AF39)*AD39),"This intervention is not permitted within the SSM ▲"))</f>
        <v>1.9563610820999999E-2</v>
      </c>
      <c r="M39" s="898"/>
      <c r="N39" s="899"/>
      <c r="O39" s="233"/>
      <c r="P39" s="154"/>
      <c r="Q39" s="234"/>
      <c r="R39" s="720"/>
      <c r="S39" s="226"/>
      <c r="T39" s="730" t="str" cm="1">
        <f t="array" ref="T39">IF(D39="","",VLOOKUP(D39,'9. All Habitats + Multipliers'!$C$4:$K$102,5,FALSE))</f>
        <v>Low</v>
      </c>
      <c r="U39" s="731"/>
      <c r="V39" s="163" cm="1">
        <f t="array" ref="V39">IF(T39="","",VLOOKUP(T39,'11. Lists'!$S$47:$U$50,2,FALSE))</f>
        <v>2</v>
      </c>
      <c r="W39" s="161" t="str" cm="1">
        <f t="array" ref="W39">IF(F39="","",F39)</f>
        <v>Good</v>
      </c>
      <c r="X39" s="163" cm="1">
        <f t="array" ref="X39">IF(W39="","",VLOOKUP(W39,'11. Lists'!$F$47:$G$51,2,FALSE))</f>
        <v>3</v>
      </c>
      <c r="Y39" s="164"/>
      <c r="Z39" s="165"/>
      <c r="AA39" s="165"/>
      <c r="AB39" s="370" t="str" cm="1">
        <f t="array" ref="AB39">IF(H39="","",H39)</f>
        <v>Area/compensation not in local strategy/ no local strategy</v>
      </c>
      <c r="AC39" s="162" t="str" cm="1">
        <f t="array" ref="AC39">IF(AB39="","",VLOOKUP(AB39,'11. Lists'!$F$36:$H$38,2,FALSE))</f>
        <v>Low Strategic Significance</v>
      </c>
      <c r="AD39" s="163" cm="1">
        <f t="array" ref="AD39">IF(AB39="","",VLOOKUP(AB39,'11. Lists'!$F$36:$H$38,3,FALSE))</f>
        <v>1</v>
      </c>
      <c r="AE39" s="299">
        <v>12</v>
      </c>
      <c r="AF39" s="235" cm="1">
        <f t="array" ref="AF39">IF(AE39="","",VLOOKUP(AE39,'11. Lists'!$I$47:$K$80,3,FALSE))</f>
        <v>0.65212036070000001</v>
      </c>
      <c r="AG39" s="161" t="str" cm="1">
        <f t="array" ref="AG39">IF(D39="","",VLOOKUP(D39,'9. All Habitats + Multipliers'!$C$4:$K$102,7,FALSE))</f>
        <v>Low</v>
      </c>
      <c r="AH39" s="163" cm="1">
        <f t="array" ref="AH39">IF(AG39="","",VLOOKUP(AG39,'11. Lists'!$J$35:$K$38,2,FALSE))</f>
        <v>1</v>
      </c>
      <c r="AI39" s="225"/>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363"/>
    </row>
    <row r="40" spans="1:76" ht="29.1" customHeight="1">
      <c r="A40" s="224"/>
      <c r="B40" s="171">
        <v>2</v>
      </c>
      <c r="C40" s="366" t="s">
        <v>265</v>
      </c>
      <c r="D40" s="180"/>
      <c r="E40" s="384" t="str" cm="1">
        <f t="array" ref="E40">IF(D40="","",VLOOKUP(D40,'10. Condition and Temporal'!$B$6:$D$103,3,FALSE))</f>
        <v/>
      </c>
      <c r="F40" s="950"/>
      <c r="G40" s="951"/>
      <c r="H40" s="238"/>
      <c r="I40" s="786"/>
      <c r="J40" s="787"/>
      <c r="K40" s="788"/>
      <c r="L40" s="952" t="str" cm="1">
        <f t="array" ref="L40">IF(D40="","",IFERROR(IF(I40="","",((I40/1000)*(V40*X40))*(AH40*AF40)*AD40),"This intervention is not permitted within the SSM ▲"))</f>
        <v/>
      </c>
      <c r="M40" s="953"/>
      <c r="N40" s="954"/>
      <c r="O40" s="236"/>
      <c r="P40" s="180"/>
      <c r="Q40" s="234"/>
      <c r="R40" s="720"/>
      <c r="S40" s="226"/>
      <c r="T40" s="730" t="str" cm="1">
        <f t="array" ref="T40">IF(D40="","",VLOOKUP(D40,'9. All Habitats + Multipliers'!$C$4:$K$102,5,FALSE))</f>
        <v/>
      </c>
      <c r="U40" s="731"/>
      <c r="V40" s="178" t="str" cm="1">
        <f t="array" ref="V40">IF(T40="","",VLOOKUP(T40,'11. Lists'!$S$47:$U$50,2,FALSE))</f>
        <v/>
      </c>
      <c r="W40" s="161" t="str" cm="1">
        <f t="array" ref="W40">IF(F40="","",F40)</f>
        <v/>
      </c>
      <c r="X40" s="178" t="str" cm="1">
        <f t="array" ref="X40">IF(W40="","",VLOOKUP(W40,'11. Lists'!$F$47:$G$51,2,FALSE))</f>
        <v/>
      </c>
      <c r="Y40" s="164"/>
      <c r="Z40" s="165"/>
      <c r="AA40" s="165"/>
      <c r="AB40" s="370" t="str" cm="1">
        <f t="array" ref="AB40">IF(H40="","",H40)</f>
        <v/>
      </c>
      <c r="AC40" s="162" t="str" cm="1">
        <f t="array" ref="AC40">IF(AB40="","",VLOOKUP(AB40,'11. Lists'!$F$36:$H$38,2,FALSE))</f>
        <v/>
      </c>
      <c r="AD40" s="178" t="str" cm="1">
        <f t="array" ref="AD40">IF(AB40="","",VLOOKUP(AB40,'11. Lists'!$F$36:$H$38,3,FALSE))</f>
        <v/>
      </c>
      <c r="AE40" s="161"/>
      <c r="AF40" s="178" t="str" cm="1">
        <f t="array" ref="AF40">IF(AE40="","",VLOOKUP(AE40,'11. Lists'!$I$47:$K$80,3,FALSE))</f>
        <v/>
      </c>
      <c r="AG40" s="161" t="str" cm="1">
        <f t="array" ref="AG40">IF(D40="","",VLOOKUP(D40,'9. All Habitats + Multipliers'!$C$4:$K$102,7,FALSE))</f>
        <v/>
      </c>
      <c r="AH40" s="178" t="str" cm="1">
        <f t="array" ref="AH40">IF(AG40="","",VLOOKUP(AG40,'11. Lists'!$J$35:$K$38,2,FALSE))</f>
        <v/>
      </c>
      <c r="AI40" s="225"/>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363"/>
    </row>
    <row r="41" spans="1:76" ht="29.1" customHeight="1">
      <c r="A41" s="224"/>
      <c r="B41" s="171">
        <v>3</v>
      </c>
      <c r="C41" s="366" t="s">
        <v>265</v>
      </c>
      <c r="D41" s="180"/>
      <c r="E41" s="384" t="str" cm="1">
        <f t="array" ref="E41">IF(D41="","",VLOOKUP(D41,'10. Condition and Temporal'!$B$6:$D$103,3,FALSE))</f>
        <v/>
      </c>
      <c r="F41" s="950"/>
      <c r="G41" s="951"/>
      <c r="H41" s="238"/>
      <c r="I41" s="786"/>
      <c r="J41" s="787"/>
      <c r="K41" s="788"/>
      <c r="L41" s="952" t="str" cm="1">
        <f t="array" ref="L41">IF(D41="","",IFERROR(IF(I41="","",((I41/1000)*(V41*X41))*(AH41*AF41)*AD41),"This intervention is not permitted within the SSM ▲"))</f>
        <v/>
      </c>
      <c r="M41" s="953"/>
      <c r="N41" s="954"/>
      <c r="O41" s="236"/>
      <c r="P41" s="180"/>
      <c r="Q41" s="234"/>
      <c r="R41" s="720"/>
      <c r="S41" s="226"/>
      <c r="T41" s="730" t="str" cm="1">
        <f t="array" ref="T41">IF(D41="","",VLOOKUP(D41,'9. All Habitats + Multipliers'!$C$4:$K$102,5,FALSE))</f>
        <v/>
      </c>
      <c r="U41" s="731"/>
      <c r="V41" s="178" t="str" cm="1">
        <f t="array" ref="V41">IF(T41="","",VLOOKUP(T41,'11. Lists'!$S$47:$U$50,2,FALSE))</f>
        <v/>
      </c>
      <c r="W41" s="161" t="str" cm="1">
        <f t="array" ref="W41">IF(F41="","",F41)</f>
        <v/>
      </c>
      <c r="X41" s="178" t="str" cm="1">
        <f t="array" ref="X41">IF(W41="","",VLOOKUP(W41,'11. Lists'!$F$47:$G$51,2,FALSE))</f>
        <v/>
      </c>
      <c r="Y41" s="164"/>
      <c r="Z41" s="165"/>
      <c r="AA41" s="165"/>
      <c r="AB41" s="370" t="str" cm="1">
        <f t="array" ref="AB41">IF(H41="","",H41)</f>
        <v/>
      </c>
      <c r="AC41" s="162" t="str" cm="1">
        <f t="array" ref="AC41">IF(AB41="","",VLOOKUP(AB41,'11. Lists'!$F$36:$H$38,2,FALSE))</f>
        <v/>
      </c>
      <c r="AD41" s="178" t="str" cm="1">
        <f t="array" ref="AD41">IF(AB41="","",VLOOKUP(AB41,'11. Lists'!$F$36:$H$38,3,FALSE))</f>
        <v/>
      </c>
      <c r="AE41" s="161"/>
      <c r="AF41" s="178" t="str" cm="1">
        <f t="array" ref="AF41">IF(AE41="","",VLOOKUP(AE41,'11. Lists'!$I$47:$K$80,3,FALSE))</f>
        <v/>
      </c>
      <c r="AG41" s="161" t="str" cm="1">
        <f t="array" ref="AG41">IF(D41="","",VLOOKUP(D41,'9. All Habitats + Multipliers'!$C$4:$K$102,7,FALSE))</f>
        <v/>
      </c>
      <c r="AH41" s="178" t="str" cm="1">
        <f t="array" ref="AH41">IF(AG41="","",VLOOKUP(AG41,'11. Lists'!$J$35:$K$38,2,FALSE))</f>
        <v/>
      </c>
      <c r="AI41" s="225"/>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363"/>
    </row>
    <row r="42" spans="1:76" ht="29.1" customHeight="1">
      <c r="A42" s="224"/>
      <c r="B42" s="171">
        <v>4</v>
      </c>
      <c r="C42" s="366" t="s">
        <v>265</v>
      </c>
      <c r="D42" s="180"/>
      <c r="E42" s="384" t="str" cm="1">
        <f t="array" ref="E42">IF(D42="","",VLOOKUP(D42,'10. Condition and Temporal'!$B$6:$D$103,3,FALSE))</f>
        <v/>
      </c>
      <c r="F42" s="950"/>
      <c r="G42" s="951"/>
      <c r="H42" s="238"/>
      <c r="I42" s="786"/>
      <c r="J42" s="787"/>
      <c r="K42" s="788"/>
      <c r="L42" s="952" t="str" cm="1">
        <f t="array" ref="L42">IF(D42="","",IFERROR(IF(I42="","",((I42/1000)*(V42*X42))*(AH42*AF42)*AD42),"This intervention is not permitted within the SSM ▲"))</f>
        <v/>
      </c>
      <c r="M42" s="953"/>
      <c r="N42" s="954"/>
      <c r="O42" s="236"/>
      <c r="P42" s="180"/>
      <c r="Q42" s="234"/>
      <c r="R42" s="720"/>
      <c r="S42" s="226"/>
      <c r="T42" s="730" t="str" cm="1">
        <f t="array" ref="T42">IF(D42="","",VLOOKUP(D42,'9. All Habitats + Multipliers'!$C$4:$K$102,5,FALSE))</f>
        <v/>
      </c>
      <c r="U42" s="731"/>
      <c r="V42" s="178" t="str" cm="1">
        <f t="array" ref="V42">IF(T42="","",VLOOKUP(T42,'11. Lists'!$S$47:$U$50,2,FALSE))</f>
        <v/>
      </c>
      <c r="W42" s="161" t="str" cm="1">
        <f t="array" ref="W42">IF(F42="","",F42)</f>
        <v/>
      </c>
      <c r="X42" s="178" t="str" cm="1">
        <f t="array" ref="X42">IF(W42="","",VLOOKUP(W42,'11. Lists'!$F$47:$G$51,2,FALSE))</f>
        <v/>
      </c>
      <c r="Y42" s="164"/>
      <c r="Z42" s="165"/>
      <c r="AA42" s="165"/>
      <c r="AB42" s="370" t="str" cm="1">
        <f t="array" ref="AB42">IF(H42="","",H42)</f>
        <v/>
      </c>
      <c r="AC42" s="162" t="str" cm="1">
        <f t="array" ref="AC42">IF(AB42="","",VLOOKUP(AB42,'11. Lists'!$F$36:$H$38,2,FALSE))</f>
        <v/>
      </c>
      <c r="AD42" s="178" t="str" cm="1">
        <f t="array" ref="AD42">IF(AB42="","",VLOOKUP(AB42,'11. Lists'!$F$36:$H$38,3,FALSE))</f>
        <v/>
      </c>
      <c r="AE42" s="161"/>
      <c r="AF42" s="178" t="str" cm="1">
        <f t="array" ref="AF42">IF(AE42="","",VLOOKUP(AE42,'11. Lists'!$I$47:$K$80,3,FALSE))</f>
        <v/>
      </c>
      <c r="AG42" s="161" t="str" cm="1">
        <f t="array" ref="AG42">IF(D42="","",VLOOKUP(D42,'9. All Habitats + Multipliers'!$C$4:$K$102,7,FALSE))</f>
        <v/>
      </c>
      <c r="AH42" s="178" t="str" cm="1">
        <f t="array" ref="AH42">IF(AG42="","",VLOOKUP(AG42,'11. Lists'!$J$35:$K$38,2,FALSE))</f>
        <v/>
      </c>
      <c r="AI42" s="225"/>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363"/>
    </row>
    <row r="43" spans="1:76" ht="29.1" customHeight="1">
      <c r="A43" s="224"/>
      <c r="B43" s="171">
        <v>5</v>
      </c>
      <c r="C43" s="366" t="s">
        <v>265</v>
      </c>
      <c r="D43" s="180"/>
      <c r="E43" s="384" t="str" cm="1">
        <f t="array" ref="E43">IF(D43="","",VLOOKUP(D43,'10. Condition and Temporal'!$B$6:$D$103,3,FALSE))</f>
        <v/>
      </c>
      <c r="F43" s="950"/>
      <c r="G43" s="951"/>
      <c r="H43" s="238"/>
      <c r="I43" s="786"/>
      <c r="J43" s="787"/>
      <c r="K43" s="788"/>
      <c r="L43" s="952" t="str" cm="1">
        <f t="array" ref="L43">IF(D43="","",IFERROR(IF(I43="","",((I43/1000)*(V43*X43))*(AH43*AF43)*AD43),"This intervention is not permitted within the SSM ▲"))</f>
        <v/>
      </c>
      <c r="M43" s="953"/>
      <c r="N43" s="954"/>
      <c r="O43" s="236"/>
      <c r="P43" s="180"/>
      <c r="Q43" s="225"/>
      <c r="R43" s="720"/>
      <c r="S43" s="226"/>
      <c r="T43" s="730" t="str" cm="1">
        <f t="array" ref="T43">IF(D43="","",VLOOKUP(D43,'9. All Habitats + Multipliers'!$C$4:$K$102,5,FALSE))</f>
        <v/>
      </c>
      <c r="U43" s="731"/>
      <c r="V43" s="178" t="str" cm="1">
        <f t="array" ref="V43">IF(T43="","",VLOOKUP(T43,'11. Lists'!$S$47:$U$50,2,FALSE))</f>
        <v/>
      </c>
      <c r="W43" s="161" t="str" cm="1">
        <f t="array" ref="W43">IF(F43="","",F43)</f>
        <v/>
      </c>
      <c r="X43" s="178" t="str" cm="1">
        <f t="array" ref="X43">IF(W43="","",VLOOKUP(W43,'11. Lists'!$F$47:$G$51,2,FALSE))</f>
        <v/>
      </c>
      <c r="Y43" s="164"/>
      <c r="Z43" s="165"/>
      <c r="AA43" s="165"/>
      <c r="AB43" s="370" t="str" cm="1">
        <f t="array" ref="AB43">IF(H43="","",H43)</f>
        <v/>
      </c>
      <c r="AC43" s="162" t="str" cm="1">
        <f t="array" ref="AC43">IF(AB43="","",VLOOKUP(AB43,'11. Lists'!$F$36:$H$38,2,FALSE))</f>
        <v/>
      </c>
      <c r="AD43" s="178" t="str" cm="1">
        <f t="array" ref="AD43">IF(AB43="","",VLOOKUP(AB43,'11. Lists'!$F$36:$H$38,3,FALSE))</f>
        <v/>
      </c>
      <c r="AE43" s="161"/>
      <c r="AF43" s="178" t="str" cm="1">
        <f t="array" ref="AF43">IF(AE43="","",VLOOKUP(AE43,'11. Lists'!$I$47:$K$80,3,FALSE))</f>
        <v/>
      </c>
      <c r="AG43" s="161" t="str" cm="1">
        <f t="array" ref="AG43">IF(D43="","",VLOOKUP(D43,'9. All Habitats + Multipliers'!$C$4:$K$102,7,FALSE))</f>
        <v/>
      </c>
      <c r="AH43" s="178" t="str" cm="1">
        <f t="array" ref="AH43">IF(AG43="","",VLOOKUP(AG43,'11. Lists'!$J$35:$K$38,2,FALSE))</f>
        <v/>
      </c>
      <c r="AI43" s="225"/>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363"/>
    </row>
    <row r="44" spans="1:76" ht="29.1" customHeight="1">
      <c r="A44" s="224"/>
      <c r="B44" s="171">
        <v>6</v>
      </c>
      <c r="C44" s="366" t="s">
        <v>265</v>
      </c>
      <c r="D44" s="180"/>
      <c r="E44" s="384" t="str" cm="1">
        <f t="array" ref="E44">IF(D44="","",VLOOKUP(D44,'10. Condition and Temporal'!$B$6:$D$103,3,FALSE))</f>
        <v/>
      </c>
      <c r="F44" s="950"/>
      <c r="G44" s="951"/>
      <c r="H44" s="238"/>
      <c r="I44" s="786"/>
      <c r="J44" s="787"/>
      <c r="K44" s="788"/>
      <c r="L44" s="952" t="str" cm="1">
        <f t="array" ref="L44">IF(D44="","",IFERROR(IF(I44="","",((I44/1000)*(V44*X44))*(AH44*AF44)*AD44),"This intervention is not permitted within the SSM ▲"))</f>
        <v/>
      </c>
      <c r="M44" s="953"/>
      <c r="N44" s="954"/>
      <c r="O44" s="236"/>
      <c r="P44" s="180"/>
      <c r="Q44" s="225"/>
      <c r="R44" s="720"/>
      <c r="S44" s="226"/>
      <c r="T44" s="730" t="str" cm="1">
        <f t="array" ref="T44">IF(D44="","",VLOOKUP(D44,'9. All Habitats + Multipliers'!$C$4:$K$102,5,FALSE))</f>
        <v/>
      </c>
      <c r="U44" s="731"/>
      <c r="V44" s="178" t="str" cm="1">
        <f t="array" ref="V44">IF(T44="","",VLOOKUP(T44,'11. Lists'!$S$47:$U$50,2,FALSE))</f>
        <v/>
      </c>
      <c r="W44" s="161" t="str" cm="1">
        <f t="array" ref="W44">IF(F44="","",F44)</f>
        <v/>
      </c>
      <c r="X44" s="178" t="str" cm="1">
        <f t="array" ref="X44">IF(W44="","",VLOOKUP(W44,'11. Lists'!$F$47:$G$51,2,FALSE))</f>
        <v/>
      </c>
      <c r="Y44" s="164"/>
      <c r="Z44" s="165"/>
      <c r="AA44" s="165"/>
      <c r="AB44" s="370" t="str" cm="1">
        <f t="array" ref="AB44">IF(H44="","",H44)</f>
        <v/>
      </c>
      <c r="AC44" s="162" t="str" cm="1">
        <f t="array" ref="AC44">IF(AB44="","",VLOOKUP(AB44,'11. Lists'!$F$36:$H$38,2,FALSE))</f>
        <v/>
      </c>
      <c r="AD44" s="178" t="str" cm="1">
        <f t="array" ref="AD44">IF(AB44="","",VLOOKUP(AB44,'11. Lists'!$F$36:$H$38,3,FALSE))</f>
        <v/>
      </c>
      <c r="AE44" s="161"/>
      <c r="AF44" s="178" t="str" cm="1">
        <f t="array" ref="AF44">IF(AE44="","",VLOOKUP(AE44,'11. Lists'!$I$47:$K$80,3,FALSE))</f>
        <v/>
      </c>
      <c r="AG44" s="161" t="str" cm="1">
        <f t="array" ref="AG44">IF(D44="","",VLOOKUP(D44,'9. All Habitats + Multipliers'!$C$4:$K$102,7,FALSE))</f>
        <v/>
      </c>
      <c r="AH44" s="178" t="str" cm="1">
        <f t="array" ref="AH44">IF(AG44="","",VLOOKUP(AG44,'11. Lists'!$J$35:$K$38,2,FALSE))</f>
        <v/>
      </c>
      <c r="AI44" s="225"/>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363"/>
    </row>
    <row r="45" spans="1:76" ht="29.1" customHeight="1">
      <c r="A45" s="224"/>
      <c r="B45" s="171">
        <v>7</v>
      </c>
      <c r="C45" s="366" t="s">
        <v>265</v>
      </c>
      <c r="D45" s="180"/>
      <c r="E45" s="384" t="str" cm="1">
        <f t="array" ref="E45">IF(D45="","",VLOOKUP(D45,'10. Condition and Temporal'!$B$6:$D$103,3,FALSE))</f>
        <v/>
      </c>
      <c r="F45" s="950"/>
      <c r="G45" s="951"/>
      <c r="H45" s="238"/>
      <c r="I45" s="786"/>
      <c r="J45" s="787"/>
      <c r="K45" s="788"/>
      <c r="L45" s="952" t="str" cm="1">
        <f t="array" ref="L45">IF(D45="","",IFERROR(IF(I45="","",((I45/1000)*(V45*X45))*(AH45*AF45)*AD45),"This intervention is not permitted within the SSM ▲"))</f>
        <v/>
      </c>
      <c r="M45" s="953"/>
      <c r="N45" s="954"/>
      <c r="O45" s="236"/>
      <c r="P45" s="180"/>
      <c r="Q45" s="225"/>
      <c r="R45" s="720"/>
      <c r="S45" s="226"/>
      <c r="T45" s="730" t="str" cm="1">
        <f t="array" ref="T45">IF(D45="","",VLOOKUP(D45,'9. All Habitats + Multipliers'!$C$4:$K$102,5,FALSE))</f>
        <v/>
      </c>
      <c r="U45" s="731"/>
      <c r="V45" s="178" t="str" cm="1">
        <f t="array" ref="V45">IF(T45="","",VLOOKUP(T45,'11. Lists'!$S$47:$U$50,2,FALSE))</f>
        <v/>
      </c>
      <c r="W45" s="161" t="str" cm="1">
        <f t="array" ref="W45">IF(F45="","",F45)</f>
        <v/>
      </c>
      <c r="X45" s="178" t="str" cm="1">
        <f t="array" ref="X45">IF(W45="","",VLOOKUP(W45,'11. Lists'!$F$47:$G$51,2,FALSE))</f>
        <v/>
      </c>
      <c r="Y45" s="164"/>
      <c r="Z45" s="165"/>
      <c r="AA45" s="165"/>
      <c r="AB45" s="370" t="str" cm="1">
        <f t="array" ref="AB45">IF(H45="","",H45)</f>
        <v/>
      </c>
      <c r="AC45" s="162" t="str" cm="1">
        <f t="array" ref="AC45">IF(AB45="","",VLOOKUP(AB45,'11. Lists'!$F$36:$H$38,2,FALSE))</f>
        <v/>
      </c>
      <c r="AD45" s="178" t="str" cm="1">
        <f t="array" ref="AD45">IF(AB45="","",VLOOKUP(AB45,'11. Lists'!$F$36:$H$38,3,FALSE))</f>
        <v/>
      </c>
      <c r="AE45" s="161"/>
      <c r="AF45" s="178" t="str" cm="1">
        <f t="array" ref="AF45">IF(AE45="","",VLOOKUP(AE45,'11. Lists'!$I$47:$K$80,3,FALSE))</f>
        <v/>
      </c>
      <c r="AG45" s="161" t="str" cm="1">
        <f t="array" ref="AG45">IF(D45="","",VLOOKUP(D45,'9. All Habitats + Multipliers'!$C$4:$K$102,7,FALSE))</f>
        <v/>
      </c>
      <c r="AH45" s="178" t="str" cm="1">
        <f t="array" ref="AH45">IF(AG45="","",VLOOKUP(AG45,'11. Lists'!$J$35:$K$38,2,FALSE))</f>
        <v/>
      </c>
      <c r="AI45" s="225"/>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363"/>
    </row>
    <row r="46" spans="1:76" ht="29.1" customHeight="1">
      <c r="A46" s="224"/>
      <c r="B46" s="171">
        <v>8</v>
      </c>
      <c r="C46" s="366" t="s">
        <v>265</v>
      </c>
      <c r="D46" s="180"/>
      <c r="E46" s="384" t="str" cm="1">
        <f t="array" ref="E46">IF(D46="","",VLOOKUP(D46,'10. Condition and Temporal'!$B$6:$D$103,3,FALSE))</f>
        <v/>
      </c>
      <c r="F46" s="950"/>
      <c r="G46" s="951"/>
      <c r="H46" s="238"/>
      <c r="I46" s="786"/>
      <c r="J46" s="787"/>
      <c r="K46" s="788"/>
      <c r="L46" s="952" t="str" cm="1">
        <f t="array" ref="L46">IF(D46="","",IFERROR(IF(I46="","",((I46/1000)*(V46*X46))*(AH46*AF46)*AD46),"This intervention is not permitted within the SSM ▲"))</f>
        <v/>
      </c>
      <c r="M46" s="953"/>
      <c r="N46" s="954"/>
      <c r="O46" s="236"/>
      <c r="P46" s="180"/>
      <c r="Q46" s="225"/>
      <c r="R46" s="720"/>
      <c r="S46" s="226"/>
      <c r="T46" s="730" t="str" cm="1">
        <f t="array" ref="T46">IF(D46="","",VLOOKUP(D46,'9. All Habitats + Multipliers'!$C$4:$K$102,5,FALSE))</f>
        <v/>
      </c>
      <c r="U46" s="731"/>
      <c r="V46" s="178" t="str" cm="1">
        <f t="array" ref="V46">IF(T46="","",VLOOKUP(T46,'11. Lists'!$S$47:$U$50,2,FALSE))</f>
        <v/>
      </c>
      <c r="W46" s="161" t="str" cm="1">
        <f t="array" ref="W46">IF(F46="","",F46)</f>
        <v/>
      </c>
      <c r="X46" s="178" t="str" cm="1">
        <f t="array" ref="X46">IF(W46="","",VLOOKUP(W46,'11. Lists'!$F$47:$G$51,2,FALSE))</f>
        <v/>
      </c>
      <c r="Y46" s="164"/>
      <c r="Z46" s="165"/>
      <c r="AA46" s="165"/>
      <c r="AB46" s="370" t="str" cm="1">
        <f t="array" ref="AB46">IF(H46="","",H46)</f>
        <v/>
      </c>
      <c r="AC46" s="162" t="str" cm="1">
        <f t="array" ref="AC46">IF(AB46="","",VLOOKUP(AB46,'11. Lists'!$F$36:$H$38,2,FALSE))</f>
        <v/>
      </c>
      <c r="AD46" s="178" t="str" cm="1">
        <f t="array" ref="AD46">IF(AB46="","",VLOOKUP(AB46,'11. Lists'!$F$36:$H$38,3,FALSE))</f>
        <v/>
      </c>
      <c r="AE46" s="161"/>
      <c r="AF46" s="178" t="str" cm="1">
        <f t="array" ref="AF46">IF(AE46="","",VLOOKUP(AE46,'11. Lists'!$I$47:$K$80,3,FALSE))</f>
        <v/>
      </c>
      <c r="AG46" s="161" t="str" cm="1">
        <f t="array" ref="AG46">IF(D46="","",VLOOKUP(D46,'9. All Habitats + Multipliers'!$C$4:$K$102,7,FALSE))</f>
        <v/>
      </c>
      <c r="AH46" s="178" t="str" cm="1">
        <f t="array" ref="AH46">IF(AG46="","",VLOOKUP(AG46,'11. Lists'!$J$35:$K$38,2,FALSE))</f>
        <v/>
      </c>
      <c r="AI46" s="225"/>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363"/>
    </row>
    <row r="47" spans="1:76" ht="29.1" customHeight="1">
      <c r="A47" s="224"/>
      <c r="B47" s="171">
        <v>9</v>
      </c>
      <c r="C47" s="366" t="s">
        <v>265</v>
      </c>
      <c r="D47" s="180"/>
      <c r="E47" s="384" t="str" cm="1">
        <f t="array" ref="E47">IF(D47="","",VLOOKUP(D47,'10. Condition and Temporal'!$B$6:$D$103,3,FALSE))</f>
        <v/>
      </c>
      <c r="F47" s="950"/>
      <c r="G47" s="951"/>
      <c r="H47" s="238"/>
      <c r="I47" s="786"/>
      <c r="J47" s="787"/>
      <c r="K47" s="788"/>
      <c r="L47" s="952" t="str" cm="1">
        <f t="array" ref="L47">IF(D47="","",IFERROR(IF(I47="","",((I47/1000)*(V47*X47))*(AH47*AF47)*AD47),"This intervention is not permitted within the SSM ▲"))</f>
        <v/>
      </c>
      <c r="M47" s="953"/>
      <c r="N47" s="954"/>
      <c r="O47" s="236"/>
      <c r="P47" s="180"/>
      <c r="Q47" s="225"/>
      <c r="R47" s="720"/>
      <c r="S47" s="226"/>
      <c r="T47" s="730" t="str" cm="1">
        <f t="array" ref="T47">IF(D47="","",VLOOKUP(D47,'9. All Habitats + Multipliers'!$C$4:$K$102,5,FALSE))</f>
        <v/>
      </c>
      <c r="U47" s="731"/>
      <c r="V47" s="178" t="str" cm="1">
        <f t="array" ref="V47">IF(T47="","",VLOOKUP(T47,'11. Lists'!$S$47:$U$50,2,FALSE))</f>
        <v/>
      </c>
      <c r="W47" s="161" t="str" cm="1">
        <f t="array" ref="W47">IF(F47="","",F47)</f>
        <v/>
      </c>
      <c r="X47" s="178" t="str" cm="1">
        <f t="array" ref="X47">IF(W47="","",VLOOKUP(W47,'11. Lists'!$F$47:$G$51,2,FALSE))</f>
        <v/>
      </c>
      <c r="Y47" s="164"/>
      <c r="Z47" s="165"/>
      <c r="AA47" s="165"/>
      <c r="AB47" s="370" t="str" cm="1">
        <f t="array" ref="AB47">IF(H47="","",H47)</f>
        <v/>
      </c>
      <c r="AC47" s="162" t="str" cm="1">
        <f t="array" ref="AC47">IF(AB47="","",VLOOKUP(AB47,'11. Lists'!$F$36:$H$38,2,FALSE))</f>
        <v/>
      </c>
      <c r="AD47" s="178" t="str" cm="1">
        <f t="array" ref="AD47">IF(AB47="","",VLOOKUP(AB47,'11. Lists'!$F$36:$H$38,3,FALSE))</f>
        <v/>
      </c>
      <c r="AE47" s="161"/>
      <c r="AF47" s="178" t="str" cm="1">
        <f t="array" ref="AF47">IF(AE47="","",VLOOKUP(AE47,'11. Lists'!$I$47:$K$80,3,FALSE))</f>
        <v/>
      </c>
      <c r="AG47" s="161" t="str" cm="1">
        <f t="array" ref="AG47">IF(D47="","",VLOOKUP(D47,'9. All Habitats + Multipliers'!$C$4:$K$102,7,FALSE))</f>
        <v/>
      </c>
      <c r="AH47" s="178" t="str" cm="1">
        <f t="array" ref="AH47">IF(AG47="","",VLOOKUP(AG47,'11. Lists'!$J$35:$K$38,2,FALSE))</f>
        <v/>
      </c>
      <c r="AI47" s="225"/>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363"/>
    </row>
    <row r="48" spans="1:76" ht="29.1" customHeight="1">
      <c r="A48" s="224"/>
      <c r="B48" s="171">
        <v>10</v>
      </c>
      <c r="C48" s="366" t="s">
        <v>265</v>
      </c>
      <c r="D48" s="180"/>
      <c r="E48" s="384" t="str" cm="1">
        <f t="array" ref="E48">IF(D48="","",VLOOKUP(D48,'10. Condition and Temporal'!$B$6:$D$103,3,FALSE))</f>
        <v/>
      </c>
      <c r="F48" s="950"/>
      <c r="G48" s="951"/>
      <c r="H48" s="238"/>
      <c r="I48" s="786"/>
      <c r="J48" s="787"/>
      <c r="K48" s="788"/>
      <c r="L48" s="952" t="str" cm="1">
        <f t="array" ref="L48">IF(D48="","",IFERROR(IF(I48="","",((I48/1000)*(V48*X48))*(AH48*AF48)*AD48),"This intervention is not permitted within the SSM ▲"))</f>
        <v/>
      </c>
      <c r="M48" s="953"/>
      <c r="N48" s="954"/>
      <c r="O48" s="236"/>
      <c r="P48" s="180"/>
      <c r="Q48" s="225"/>
      <c r="R48" s="720"/>
      <c r="S48" s="226"/>
      <c r="T48" s="730" t="str" cm="1">
        <f t="array" ref="T48">IF(D48="","",VLOOKUP(D48,'9. All Habitats + Multipliers'!$C$4:$K$102,5,FALSE))</f>
        <v/>
      </c>
      <c r="U48" s="731"/>
      <c r="V48" s="178" t="str" cm="1">
        <f t="array" ref="V48">IF(T48="","",VLOOKUP(T48,'11. Lists'!$S$47:$U$50,2,FALSE))</f>
        <v/>
      </c>
      <c r="W48" s="161" t="str" cm="1">
        <f t="array" ref="W48">IF(F48="","",F48)</f>
        <v/>
      </c>
      <c r="X48" s="178" t="str" cm="1">
        <f t="array" ref="X48">IF(W48="","",VLOOKUP(W48,'11. Lists'!$F$47:$G$51,2,FALSE))</f>
        <v/>
      </c>
      <c r="Y48" s="164"/>
      <c r="Z48" s="165"/>
      <c r="AA48" s="165"/>
      <c r="AB48" s="370" t="str" cm="1">
        <f t="array" ref="AB48">IF(H48="","",H48)</f>
        <v/>
      </c>
      <c r="AC48" s="162" t="str" cm="1">
        <f t="array" ref="AC48">IF(AB48="","",VLOOKUP(AB48,'11. Lists'!$F$36:$H$38,2,FALSE))</f>
        <v/>
      </c>
      <c r="AD48" s="178" t="str" cm="1">
        <f t="array" ref="AD48">IF(AB48="","",VLOOKUP(AB48,'11. Lists'!$F$36:$H$38,3,FALSE))</f>
        <v/>
      </c>
      <c r="AE48" s="161"/>
      <c r="AF48" s="178" t="str" cm="1">
        <f t="array" ref="AF48">IF(AE48="","",VLOOKUP(AE48,'11. Lists'!$I$47:$K$80,3,FALSE))</f>
        <v/>
      </c>
      <c r="AG48" s="161" t="str" cm="1">
        <f t="array" ref="AG48">IF(D48="","",VLOOKUP(D48,'9. All Habitats + Multipliers'!$C$4:$K$102,7,FALSE))</f>
        <v/>
      </c>
      <c r="AH48" s="178" t="str" cm="1">
        <f t="array" ref="AH48">IF(AG48="","",VLOOKUP(AG48,'11. Lists'!$J$35:$K$38,2,FALSE))</f>
        <v/>
      </c>
      <c r="AI48" s="225"/>
      <c r="AJ48" s="88"/>
      <c r="AK48" s="88"/>
      <c r="AL48" s="88"/>
      <c r="AM48" s="88"/>
      <c r="AN48" s="88"/>
      <c r="AO48" s="88"/>
      <c r="AP48" s="88"/>
      <c r="AQ48" s="88"/>
      <c r="AR48" s="88"/>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363"/>
    </row>
    <row r="49" spans="1:76" ht="29.1" customHeight="1">
      <c r="A49" s="224"/>
      <c r="B49" s="171">
        <v>11</v>
      </c>
      <c r="C49" s="366" t="s">
        <v>265</v>
      </c>
      <c r="D49" s="180"/>
      <c r="E49" s="384" t="str" cm="1">
        <f t="array" ref="E49">IF(D49="","",VLOOKUP(D49,'10. Condition and Temporal'!$B$6:$D$103,3,FALSE))</f>
        <v/>
      </c>
      <c r="F49" s="950"/>
      <c r="G49" s="951"/>
      <c r="H49" s="238"/>
      <c r="I49" s="786"/>
      <c r="J49" s="787"/>
      <c r="K49" s="788"/>
      <c r="L49" s="952" t="str" cm="1">
        <f t="array" ref="L49">IF(D49="","",IFERROR(IF(I49="","",((I49/1000)*(V49*X49))*(AH49*AF49)*AD49),"This intervention is not permitted within the SSM ▲"))</f>
        <v/>
      </c>
      <c r="M49" s="953"/>
      <c r="N49" s="954"/>
      <c r="O49" s="236"/>
      <c r="P49" s="180"/>
      <c r="Q49" s="225"/>
      <c r="R49" s="720"/>
      <c r="S49" s="226"/>
      <c r="T49" s="730" t="str" cm="1">
        <f t="array" ref="T49">IF(D49="","",VLOOKUP(D49,'9. All Habitats + Multipliers'!$C$4:$K$102,5,FALSE))</f>
        <v/>
      </c>
      <c r="U49" s="731"/>
      <c r="V49" s="178" t="str" cm="1">
        <f t="array" ref="V49">IF(T49="","",VLOOKUP(T49,'11. Lists'!$S$47:$U$50,2,FALSE))</f>
        <v/>
      </c>
      <c r="W49" s="161" t="str" cm="1">
        <f t="array" ref="W49">IF(F49="","",F49)</f>
        <v/>
      </c>
      <c r="X49" s="178" t="str" cm="1">
        <f t="array" ref="X49">IF(W49="","",VLOOKUP(W49,'11. Lists'!$F$47:$G$51,2,FALSE))</f>
        <v/>
      </c>
      <c r="Y49" s="164"/>
      <c r="Z49" s="165"/>
      <c r="AA49" s="165"/>
      <c r="AB49" s="370" t="str" cm="1">
        <f t="array" ref="AB49">IF(H49="","",H49)</f>
        <v/>
      </c>
      <c r="AC49" s="162" t="str" cm="1">
        <f t="array" ref="AC49">IF(AB49="","",VLOOKUP(AB49,'11. Lists'!$F$36:$H$38,2,FALSE))</f>
        <v/>
      </c>
      <c r="AD49" s="178" t="str" cm="1">
        <f t="array" ref="AD49">IF(AB49="","",VLOOKUP(AB49,'11. Lists'!$F$36:$H$38,3,FALSE))</f>
        <v/>
      </c>
      <c r="AE49" s="161"/>
      <c r="AF49" s="178" t="str" cm="1">
        <f t="array" ref="AF49">IF(AE49="","",VLOOKUP(AE49,'11. Lists'!$I$47:$K$80,3,FALSE))</f>
        <v/>
      </c>
      <c r="AG49" s="161" t="str" cm="1">
        <f t="array" ref="AG49">IF(D49="","",VLOOKUP(D49,'9. All Habitats + Multipliers'!$C$4:$K$102,7,FALSE))</f>
        <v/>
      </c>
      <c r="AH49" s="178" t="str" cm="1">
        <f t="array" ref="AH49">IF(AG49="","",VLOOKUP(AG49,'11. Lists'!$J$35:$K$38,2,FALSE))</f>
        <v/>
      </c>
      <c r="AI49" s="225"/>
      <c r="AJ49" s="88"/>
      <c r="AK49" s="88"/>
      <c r="AL49" s="88"/>
      <c r="AM49" s="88"/>
      <c r="AN49" s="88"/>
      <c r="AO49" s="88"/>
      <c r="AP49" s="88"/>
      <c r="AQ49" s="88"/>
      <c r="AR49" s="88"/>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363"/>
    </row>
    <row r="50" spans="1:76" ht="29.1" customHeight="1">
      <c r="A50" s="224"/>
      <c r="B50" s="171">
        <v>12</v>
      </c>
      <c r="C50" s="366" t="s">
        <v>265</v>
      </c>
      <c r="D50" s="180"/>
      <c r="E50" s="384" t="str" cm="1">
        <f t="array" ref="E50">IF(D50="","",VLOOKUP(D50,'10. Condition and Temporal'!$B$6:$D$103,3,FALSE))</f>
        <v/>
      </c>
      <c r="F50" s="950"/>
      <c r="G50" s="951"/>
      <c r="H50" s="238"/>
      <c r="I50" s="786"/>
      <c r="J50" s="787"/>
      <c r="K50" s="788"/>
      <c r="L50" s="952" t="str" cm="1">
        <f t="array" ref="L50">IF(D50="","",IFERROR(IF(I50="","",((I50/1000)*(V50*X50))*(AH50*AF50)*AD50),"This intervention is not permitted within the SSM ▲"))</f>
        <v/>
      </c>
      <c r="M50" s="953"/>
      <c r="N50" s="954"/>
      <c r="O50" s="236"/>
      <c r="P50" s="180"/>
      <c r="Q50" s="225"/>
      <c r="R50" s="720"/>
      <c r="S50" s="226"/>
      <c r="T50" s="730" t="str" cm="1">
        <f t="array" ref="T50">IF(D50="","",VLOOKUP(D50,'9. All Habitats + Multipliers'!$C$4:$K$102,5,FALSE))</f>
        <v/>
      </c>
      <c r="U50" s="731"/>
      <c r="V50" s="178" t="str" cm="1">
        <f t="array" ref="V50">IF(T50="","",VLOOKUP(T50,'11. Lists'!$S$47:$U$50,2,FALSE))</f>
        <v/>
      </c>
      <c r="W50" s="161" t="str" cm="1">
        <f t="array" ref="W50">IF(F50="","",F50)</f>
        <v/>
      </c>
      <c r="X50" s="178" t="str" cm="1">
        <f t="array" ref="X50">IF(W50="","",VLOOKUP(W50,'11. Lists'!$F$47:$G$51,2,FALSE))</f>
        <v/>
      </c>
      <c r="Y50" s="164"/>
      <c r="Z50" s="165"/>
      <c r="AA50" s="165"/>
      <c r="AB50" s="370" t="str" cm="1">
        <f t="array" ref="AB50">IF(H50="","",H50)</f>
        <v/>
      </c>
      <c r="AC50" s="162" t="str" cm="1">
        <f t="array" ref="AC50">IF(AB50="","",VLOOKUP(AB50,'11. Lists'!$F$36:$H$38,2,FALSE))</f>
        <v/>
      </c>
      <c r="AD50" s="178" t="str" cm="1">
        <f t="array" ref="AD50">IF(AB50="","",VLOOKUP(AB50,'11. Lists'!$F$36:$H$38,3,FALSE))</f>
        <v/>
      </c>
      <c r="AE50" s="161"/>
      <c r="AF50" s="178" t="str" cm="1">
        <f t="array" ref="AF50">IF(AE50="","",VLOOKUP(AE50,'11. Lists'!$I$47:$K$80,3,FALSE))</f>
        <v/>
      </c>
      <c r="AG50" s="161" t="str" cm="1">
        <f t="array" ref="AG50">IF(D50="","",VLOOKUP(D50,'9. All Habitats + Multipliers'!$C$4:$K$102,7,FALSE))</f>
        <v/>
      </c>
      <c r="AH50" s="178" t="str" cm="1">
        <f t="array" ref="AH50">IF(AG50="","",VLOOKUP(AG50,'11. Lists'!$J$35:$K$38,2,FALSE))</f>
        <v/>
      </c>
      <c r="AI50" s="225"/>
      <c r="AJ50" s="88"/>
      <c r="AK50" s="88"/>
      <c r="AL50" s="88"/>
      <c r="AM50" s="88"/>
      <c r="AN50" s="88"/>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363"/>
    </row>
    <row r="51" spans="1:76" ht="29.1" customHeight="1">
      <c r="A51" s="224"/>
      <c r="B51" s="171">
        <v>13</v>
      </c>
      <c r="C51" s="366" t="s">
        <v>265</v>
      </c>
      <c r="D51" s="180"/>
      <c r="E51" s="384" t="str" cm="1">
        <f t="array" ref="E51">IF(D51="","",VLOOKUP(D51,'10. Condition and Temporal'!$B$6:$D$103,3,FALSE))</f>
        <v/>
      </c>
      <c r="F51" s="950"/>
      <c r="G51" s="951"/>
      <c r="H51" s="238"/>
      <c r="I51" s="786"/>
      <c r="J51" s="787"/>
      <c r="K51" s="788"/>
      <c r="L51" s="952" t="str" cm="1">
        <f t="array" ref="L51">IF(D51="","",IFERROR(IF(I51="","",((I51/1000)*(V51*X51))*(AH51*AF51)*AD51),"This intervention is not permitted within the SSM ▲"))</f>
        <v/>
      </c>
      <c r="M51" s="953"/>
      <c r="N51" s="954"/>
      <c r="O51" s="236"/>
      <c r="P51" s="180"/>
      <c r="Q51" s="225"/>
      <c r="R51" s="720"/>
      <c r="S51" s="226"/>
      <c r="T51" s="730" t="str" cm="1">
        <f t="array" ref="T51">IF(D51="","",VLOOKUP(D51,'9. All Habitats + Multipliers'!$C$4:$K$102,5,FALSE))</f>
        <v/>
      </c>
      <c r="U51" s="731"/>
      <c r="V51" s="178" t="str" cm="1">
        <f t="array" ref="V51">IF(T51="","",VLOOKUP(T51,'11. Lists'!$S$47:$U$50,2,FALSE))</f>
        <v/>
      </c>
      <c r="W51" s="161" t="str" cm="1">
        <f t="array" ref="W51">IF(F51="","",F51)</f>
        <v/>
      </c>
      <c r="X51" s="178" t="str" cm="1">
        <f t="array" ref="X51">IF(W51="","",VLOOKUP(W51,'11. Lists'!$F$47:$G$51,2,FALSE))</f>
        <v/>
      </c>
      <c r="Y51" s="164"/>
      <c r="Z51" s="165"/>
      <c r="AA51" s="165"/>
      <c r="AB51" s="370" t="str" cm="1">
        <f t="array" ref="AB51">IF(H51="","",H51)</f>
        <v/>
      </c>
      <c r="AC51" s="162" t="str" cm="1">
        <f t="array" ref="AC51">IF(AB51="","",VLOOKUP(AB51,'11. Lists'!$F$36:$H$38,2,FALSE))</f>
        <v/>
      </c>
      <c r="AD51" s="178" t="str" cm="1">
        <f t="array" ref="AD51">IF(AB51="","",VLOOKUP(AB51,'11. Lists'!$F$36:$H$38,3,FALSE))</f>
        <v/>
      </c>
      <c r="AE51" s="161"/>
      <c r="AF51" s="178" t="str" cm="1">
        <f t="array" ref="AF51">IF(AE51="","",VLOOKUP(AE51,'11. Lists'!$I$47:$K$80,3,FALSE))</f>
        <v/>
      </c>
      <c r="AG51" s="161" t="str" cm="1">
        <f t="array" ref="AG51">IF(D51="","",VLOOKUP(D51,'9. All Habitats + Multipliers'!$C$4:$K$102,7,FALSE))</f>
        <v/>
      </c>
      <c r="AH51" s="178" t="str" cm="1">
        <f t="array" ref="AH51">IF(AG51="","",VLOOKUP(AG51,'11. Lists'!$J$35:$K$38,2,FALSE))</f>
        <v/>
      </c>
      <c r="AI51" s="225"/>
      <c r="AJ51" s="88"/>
      <c r="AK51" s="88"/>
      <c r="AL51" s="88"/>
      <c r="AM51" s="88"/>
      <c r="AN51" s="88"/>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363"/>
    </row>
    <row r="52" spans="1:76" ht="29.1" customHeight="1">
      <c r="A52" s="224"/>
      <c r="B52" s="171">
        <v>14</v>
      </c>
      <c r="C52" s="366" t="s">
        <v>265</v>
      </c>
      <c r="D52" s="180"/>
      <c r="E52" s="384" t="str" cm="1">
        <f t="array" ref="E52">IF(D52="","",VLOOKUP(D52,'10. Condition and Temporal'!$B$6:$D$103,3,FALSE))</f>
        <v/>
      </c>
      <c r="F52" s="950"/>
      <c r="G52" s="951"/>
      <c r="H52" s="238"/>
      <c r="I52" s="786"/>
      <c r="J52" s="787"/>
      <c r="K52" s="788"/>
      <c r="L52" s="952" t="str" cm="1">
        <f t="array" ref="L52">IF(D52="","",IFERROR(IF(I52="","",((I52/1000)*(V52*X52))*(AH52*AF52)*AD52),"This intervention is not permitted within the SSM ▲"))</f>
        <v/>
      </c>
      <c r="M52" s="953"/>
      <c r="N52" s="954"/>
      <c r="O52" s="236"/>
      <c r="P52" s="180"/>
      <c r="Q52" s="225"/>
      <c r="R52" s="720"/>
      <c r="S52" s="226"/>
      <c r="T52" s="730" t="str" cm="1">
        <f t="array" ref="T52">IF(D52="","",VLOOKUP(D52,'9. All Habitats + Multipliers'!$C$4:$K$102,5,FALSE))</f>
        <v/>
      </c>
      <c r="U52" s="731"/>
      <c r="V52" s="178" t="str" cm="1">
        <f t="array" ref="V52">IF(T52="","",VLOOKUP(T52,'11. Lists'!$S$47:$U$50,2,FALSE))</f>
        <v/>
      </c>
      <c r="W52" s="161" t="str" cm="1">
        <f t="array" ref="W52">IF(F52="","",F52)</f>
        <v/>
      </c>
      <c r="X52" s="178" t="str" cm="1">
        <f t="array" ref="X52">IF(W52="","",VLOOKUP(W52,'11. Lists'!$F$47:$G$51,2,FALSE))</f>
        <v/>
      </c>
      <c r="Y52" s="164"/>
      <c r="Z52" s="165"/>
      <c r="AA52" s="165"/>
      <c r="AB52" s="370" t="str" cm="1">
        <f t="array" ref="AB52">IF(H52="","",H52)</f>
        <v/>
      </c>
      <c r="AC52" s="162" t="str" cm="1">
        <f t="array" ref="AC52">IF(AB52="","",VLOOKUP(AB52,'11. Lists'!$F$36:$H$38,2,FALSE))</f>
        <v/>
      </c>
      <c r="AD52" s="178" t="str" cm="1">
        <f t="array" ref="AD52">IF(AB52="","",VLOOKUP(AB52,'11. Lists'!$F$36:$H$38,3,FALSE))</f>
        <v/>
      </c>
      <c r="AE52" s="161"/>
      <c r="AF52" s="178" t="str" cm="1">
        <f t="array" ref="AF52">IF(AE52="","",VLOOKUP(AE52,'11. Lists'!$I$47:$K$80,3,FALSE))</f>
        <v/>
      </c>
      <c r="AG52" s="161" t="str" cm="1">
        <f t="array" ref="AG52">IF(D52="","",VLOOKUP(D52,'9. All Habitats + Multipliers'!$C$4:$K$102,7,FALSE))</f>
        <v/>
      </c>
      <c r="AH52" s="178" t="str" cm="1">
        <f t="array" ref="AH52">IF(AG52="","",VLOOKUP(AG52,'11. Lists'!$J$35:$K$38,2,FALSE))</f>
        <v/>
      </c>
      <c r="AI52" s="225"/>
      <c r="AJ52" s="88"/>
      <c r="AK52" s="88"/>
      <c r="AL52" s="88"/>
      <c r="AM52" s="88"/>
      <c r="AN52" s="88"/>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363"/>
    </row>
    <row r="53" spans="1:76" ht="29.1" customHeight="1">
      <c r="A53" s="224"/>
      <c r="B53" s="171">
        <v>15</v>
      </c>
      <c r="C53" s="366" t="s">
        <v>265</v>
      </c>
      <c r="D53" s="180"/>
      <c r="E53" s="384" t="str" cm="1">
        <f t="array" ref="E53">IF(D53="","",VLOOKUP(D53,'10. Condition and Temporal'!$B$6:$D$103,3,FALSE))</f>
        <v/>
      </c>
      <c r="F53" s="950"/>
      <c r="G53" s="951"/>
      <c r="H53" s="238"/>
      <c r="I53" s="786"/>
      <c r="J53" s="787"/>
      <c r="K53" s="788"/>
      <c r="L53" s="952" t="str" cm="1">
        <f t="array" ref="L53">IF(D53="","",IFERROR(IF(I53="","",((I53/1000)*(V53*X53))*(AH53*AF53)*AD53),"This intervention is not permitted within the SSM ▲"))</f>
        <v/>
      </c>
      <c r="M53" s="953"/>
      <c r="N53" s="954"/>
      <c r="O53" s="236"/>
      <c r="P53" s="180"/>
      <c r="Q53" s="225"/>
      <c r="R53" s="720"/>
      <c r="S53" s="226"/>
      <c r="T53" s="730" t="str" cm="1">
        <f t="array" ref="T53">IF(D53="","",VLOOKUP(D53,'9. All Habitats + Multipliers'!$C$4:$K$102,5,FALSE))</f>
        <v/>
      </c>
      <c r="U53" s="731"/>
      <c r="V53" s="178" t="str" cm="1">
        <f t="array" ref="V53">IF(T53="","",VLOOKUP(T53,'11. Lists'!$S$47:$U$50,2,FALSE))</f>
        <v/>
      </c>
      <c r="W53" s="161" t="str" cm="1">
        <f t="array" ref="W53">IF(F53="","",F53)</f>
        <v/>
      </c>
      <c r="X53" s="178" t="str" cm="1">
        <f t="array" ref="X53">IF(W53="","",VLOOKUP(W53,'11. Lists'!$F$47:$G$51,2,FALSE))</f>
        <v/>
      </c>
      <c r="Y53" s="164"/>
      <c r="Z53" s="165"/>
      <c r="AA53" s="165"/>
      <c r="AB53" s="370" t="str" cm="1">
        <f t="array" ref="AB53">IF(H53="","",H53)</f>
        <v/>
      </c>
      <c r="AC53" s="162" t="str" cm="1">
        <f t="array" ref="AC53">IF(AB53="","",VLOOKUP(AB53,'11. Lists'!$F$36:$H$38,2,FALSE))</f>
        <v/>
      </c>
      <c r="AD53" s="178" t="str" cm="1">
        <f t="array" ref="AD53">IF(AB53="","",VLOOKUP(AB53,'11. Lists'!$F$36:$H$38,3,FALSE))</f>
        <v/>
      </c>
      <c r="AE53" s="161"/>
      <c r="AF53" s="178" t="str" cm="1">
        <f t="array" ref="AF53">IF(AE53="","",VLOOKUP(AE53,'11. Lists'!$I$47:$K$80,3,FALSE))</f>
        <v/>
      </c>
      <c r="AG53" s="161" t="str" cm="1">
        <f t="array" ref="AG53">IF(D53="","",VLOOKUP(D53,'9. All Habitats + Multipliers'!$C$4:$K$102,7,FALSE))</f>
        <v/>
      </c>
      <c r="AH53" s="178" t="str" cm="1">
        <f t="array" ref="AH53">IF(AG53="","",VLOOKUP(AG53,'11. Lists'!$J$35:$K$38,2,FALSE))</f>
        <v/>
      </c>
      <c r="AI53" s="225"/>
      <c r="AJ53" s="88"/>
      <c r="AK53" s="88"/>
      <c r="AL53" s="88"/>
      <c r="AM53" s="88"/>
      <c r="AN53" s="88"/>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363"/>
    </row>
    <row r="54" spans="1:76" ht="29.1" customHeight="1">
      <c r="A54" s="224"/>
      <c r="B54" s="171">
        <v>16</v>
      </c>
      <c r="C54" s="366" t="s">
        <v>265</v>
      </c>
      <c r="D54" s="180"/>
      <c r="E54" s="384" t="str" cm="1">
        <f t="array" ref="E54">IF(D54="","",VLOOKUP(D54,'10. Condition and Temporal'!$B$6:$D$103,3,FALSE))</f>
        <v/>
      </c>
      <c r="F54" s="950"/>
      <c r="G54" s="951"/>
      <c r="H54" s="238"/>
      <c r="I54" s="786"/>
      <c r="J54" s="787"/>
      <c r="K54" s="788"/>
      <c r="L54" s="952" t="str" cm="1">
        <f t="array" ref="L54">IF(D54="","",IFERROR(IF(I54="","",((I54/1000)*(V54*X54))*(AH54*AF54)*AD54),"This intervention is not permitted within the SSM ▲"))</f>
        <v/>
      </c>
      <c r="M54" s="953"/>
      <c r="N54" s="954"/>
      <c r="O54" s="236"/>
      <c r="P54" s="180"/>
      <c r="Q54" s="225"/>
      <c r="R54" s="720"/>
      <c r="S54" s="226"/>
      <c r="T54" s="730" t="str" cm="1">
        <f t="array" ref="T54">IF(D54="","",VLOOKUP(D54,'9. All Habitats + Multipliers'!$C$4:$K$102,5,FALSE))</f>
        <v/>
      </c>
      <c r="U54" s="731"/>
      <c r="V54" s="178" t="str" cm="1">
        <f t="array" ref="V54">IF(T54="","",VLOOKUP(T54,'11. Lists'!$S$47:$U$50,2,FALSE))</f>
        <v/>
      </c>
      <c r="W54" s="161" t="str" cm="1">
        <f t="array" ref="W54">IF(F54="","",F54)</f>
        <v/>
      </c>
      <c r="X54" s="178" t="str" cm="1">
        <f t="array" ref="X54">IF(W54="","",VLOOKUP(W54,'11. Lists'!$F$47:$G$51,2,FALSE))</f>
        <v/>
      </c>
      <c r="Y54" s="164"/>
      <c r="Z54" s="165"/>
      <c r="AA54" s="165"/>
      <c r="AB54" s="370" t="str" cm="1">
        <f t="array" ref="AB54">IF(H54="","",H54)</f>
        <v/>
      </c>
      <c r="AC54" s="162" t="str" cm="1">
        <f t="array" ref="AC54">IF(AB54="","",VLOOKUP(AB54,'11. Lists'!$F$36:$H$38,2,FALSE))</f>
        <v/>
      </c>
      <c r="AD54" s="178" t="str" cm="1">
        <f t="array" ref="AD54">IF(AB54="","",VLOOKUP(AB54,'11. Lists'!$F$36:$H$38,3,FALSE))</f>
        <v/>
      </c>
      <c r="AE54" s="161"/>
      <c r="AF54" s="178" t="str" cm="1">
        <f t="array" ref="AF54">IF(AE54="","",VLOOKUP(AE54,'11. Lists'!$I$47:$K$80,3,FALSE))</f>
        <v/>
      </c>
      <c r="AG54" s="161" t="str" cm="1">
        <f t="array" ref="AG54">IF(D54="","",VLOOKUP(D54,'9. All Habitats + Multipliers'!$C$4:$K$102,7,FALSE))</f>
        <v/>
      </c>
      <c r="AH54" s="178" t="str" cm="1">
        <f t="array" ref="AH54">IF(AG54="","",VLOOKUP(AG54,'11. Lists'!$J$35:$K$38,2,FALSE))</f>
        <v/>
      </c>
      <c r="AI54" s="225"/>
      <c r="AJ54" s="88"/>
      <c r="AK54" s="88"/>
      <c r="AL54" s="88"/>
      <c r="AM54" s="88"/>
      <c r="AN54" s="88"/>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363"/>
    </row>
    <row r="55" spans="1:76" ht="29.1" customHeight="1">
      <c r="A55" s="224"/>
      <c r="B55" s="171">
        <v>17</v>
      </c>
      <c r="C55" s="366" t="s">
        <v>265</v>
      </c>
      <c r="D55" s="180"/>
      <c r="E55" s="384" t="str" cm="1">
        <f t="array" ref="E55">IF(D55="","",VLOOKUP(D55,'10. Condition and Temporal'!$B$6:$D$103,3,FALSE))</f>
        <v/>
      </c>
      <c r="F55" s="950"/>
      <c r="G55" s="951"/>
      <c r="H55" s="238"/>
      <c r="I55" s="786"/>
      <c r="J55" s="787"/>
      <c r="K55" s="788"/>
      <c r="L55" s="952" t="str" cm="1">
        <f t="array" ref="L55">IF(D55="","",IFERROR(IF(I55="","",((I55/1000)*(V55*X55))*(AH55*AF55)*AD55),"This intervention is not permitted within the SSM ▲"))</f>
        <v/>
      </c>
      <c r="M55" s="953"/>
      <c r="N55" s="954"/>
      <c r="O55" s="236"/>
      <c r="P55" s="180"/>
      <c r="Q55" s="225"/>
      <c r="R55" s="720"/>
      <c r="S55" s="226"/>
      <c r="T55" s="730" t="str" cm="1">
        <f t="array" ref="T55">IF(D55="","",VLOOKUP(D55,'9. All Habitats + Multipliers'!$C$4:$K$102,5,FALSE))</f>
        <v/>
      </c>
      <c r="U55" s="731"/>
      <c r="V55" s="178" t="str" cm="1">
        <f t="array" ref="V55">IF(T55="","",VLOOKUP(T55,'11. Lists'!$S$47:$U$50,2,FALSE))</f>
        <v/>
      </c>
      <c r="W55" s="161" t="str" cm="1">
        <f t="array" ref="W55">IF(F55="","",F55)</f>
        <v/>
      </c>
      <c r="X55" s="178" t="str" cm="1">
        <f t="array" ref="X55">IF(W55="","",VLOOKUP(W55,'11. Lists'!$F$47:$G$51,2,FALSE))</f>
        <v/>
      </c>
      <c r="Y55" s="164"/>
      <c r="Z55" s="165"/>
      <c r="AA55" s="165"/>
      <c r="AB55" s="370" t="str" cm="1">
        <f t="array" ref="AB55">IF(H55="","",H55)</f>
        <v/>
      </c>
      <c r="AC55" s="162" t="str" cm="1">
        <f t="array" ref="AC55">IF(AB55="","",VLOOKUP(AB55,'11. Lists'!$F$36:$H$38,2,FALSE))</f>
        <v/>
      </c>
      <c r="AD55" s="178" t="str" cm="1">
        <f t="array" ref="AD55">IF(AB55="","",VLOOKUP(AB55,'11. Lists'!$F$36:$H$38,3,FALSE))</f>
        <v/>
      </c>
      <c r="AE55" s="161"/>
      <c r="AF55" s="178" t="str" cm="1">
        <f t="array" ref="AF55">IF(AE55="","",VLOOKUP(AE55,'11. Lists'!$I$47:$K$80,3,FALSE))</f>
        <v/>
      </c>
      <c r="AG55" s="161" t="str" cm="1">
        <f t="array" ref="AG55">IF(D55="","",VLOOKUP(D55,'9. All Habitats + Multipliers'!$C$4:$K$102,7,FALSE))</f>
        <v/>
      </c>
      <c r="AH55" s="178" t="str" cm="1">
        <f t="array" ref="AH55">IF(AG55="","",VLOOKUP(AG55,'11. Lists'!$J$35:$K$38,2,FALSE))</f>
        <v/>
      </c>
      <c r="AI55" s="225"/>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363"/>
    </row>
    <row r="56" spans="1:76" ht="29.1" customHeight="1">
      <c r="A56" s="224"/>
      <c r="B56" s="171">
        <v>18</v>
      </c>
      <c r="C56" s="366" t="s">
        <v>265</v>
      </c>
      <c r="D56" s="180"/>
      <c r="E56" s="384" t="str" cm="1">
        <f t="array" ref="E56">IF(D56="","",VLOOKUP(D56,'10. Condition and Temporal'!$B$6:$D$103,3,FALSE))</f>
        <v/>
      </c>
      <c r="F56" s="950"/>
      <c r="G56" s="951"/>
      <c r="H56" s="238"/>
      <c r="I56" s="786"/>
      <c r="J56" s="787"/>
      <c r="K56" s="788"/>
      <c r="L56" s="952" t="str" cm="1">
        <f t="array" ref="L56">IF(D56="","",IFERROR(IF(I56="","",((I56/1000)*(V56*X56))*(AH56*AF56)*AD56),"This intervention is not permitted within the SSM ▲"))</f>
        <v/>
      </c>
      <c r="M56" s="953"/>
      <c r="N56" s="954"/>
      <c r="O56" s="236"/>
      <c r="P56" s="180"/>
      <c r="Q56" s="225"/>
      <c r="R56" s="720"/>
      <c r="S56" s="226"/>
      <c r="T56" s="730" t="str" cm="1">
        <f t="array" ref="T56">IF(D56="","",VLOOKUP(D56,'9. All Habitats + Multipliers'!$C$4:$K$102,5,FALSE))</f>
        <v/>
      </c>
      <c r="U56" s="731"/>
      <c r="V56" s="178" t="str" cm="1">
        <f t="array" ref="V56">IF(T56="","",VLOOKUP(T56,'11. Lists'!$S$47:$U$50,2,FALSE))</f>
        <v/>
      </c>
      <c r="W56" s="161" t="str" cm="1">
        <f t="array" ref="W56">IF(F56="","",F56)</f>
        <v/>
      </c>
      <c r="X56" s="178" t="str" cm="1">
        <f t="array" ref="X56">IF(W56="","",VLOOKUP(W56,'11. Lists'!$F$47:$G$51,2,FALSE))</f>
        <v/>
      </c>
      <c r="Y56" s="164"/>
      <c r="Z56" s="165"/>
      <c r="AA56" s="165"/>
      <c r="AB56" s="370" t="str" cm="1">
        <f t="array" ref="AB56">IF(H56="","",H56)</f>
        <v/>
      </c>
      <c r="AC56" s="162" t="str" cm="1">
        <f t="array" ref="AC56">IF(AB56="","",VLOOKUP(AB56,'11. Lists'!$F$36:$H$38,2,FALSE))</f>
        <v/>
      </c>
      <c r="AD56" s="178" t="str" cm="1">
        <f t="array" ref="AD56">IF(AB56="","",VLOOKUP(AB56,'11. Lists'!$F$36:$H$38,3,FALSE))</f>
        <v/>
      </c>
      <c r="AE56" s="161"/>
      <c r="AF56" s="178" t="str" cm="1">
        <f t="array" ref="AF56">IF(AE56="","",VLOOKUP(AE56,'11. Lists'!$I$47:$K$80,3,FALSE))</f>
        <v/>
      </c>
      <c r="AG56" s="161" t="str" cm="1">
        <f t="array" ref="AG56">IF(D56="","",VLOOKUP(D56,'9. All Habitats + Multipliers'!$C$4:$K$102,7,FALSE))</f>
        <v/>
      </c>
      <c r="AH56" s="178" t="str" cm="1">
        <f t="array" ref="AH56">IF(AG56="","",VLOOKUP(AG56,'11. Lists'!$J$35:$K$38,2,FALSE))</f>
        <v/>
      </c>
      <c r="AI56" s="225"/>
      <c r="AJ56" s="88"/>
      <c r="AK56" s="88"/>
      <c r="AL56" s="88"/>
      <c r="AM56" s="88"/>
      <c r="AN56" s="88"/>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363"/>
    </row>
    <row r="57" spans="1:76" ht="29.1" customHeight="1">
      <c r="A57" s="224"/>
      <c r="B57" s="171">
        <v>19</v>
      </c>
      <c r="C57" s="366" t="s">
        <v>265</v>
      </c>
      <c r="D57" s="180"/>
      <c r="E57" s="384" t="str" cm="1">
        <f t="array" ref="E57">IF(D57="","",VLOOKUP(D57,'10. Condition and Temporal'!$B$6:$D$103,3,FALSE))</f>
        <v/>
      </c>
      <c r="F57" s="950"/>
      <c r="G57" s="951"/>
      <c r="H57" s="238"/>
      <c r="I57" s="786"/>
      <c r="J57" s="787"/>
      <c r="K57" s="788"/>
      <c r="L57" s="952" t="str" cm="1">
        <f t="array" ref="L57">IF(D57="","",IFERROR(IF(I57="","",((I57/1000)*(V57*X57))*(AH57*AF57)*AD57),"This intervention is not permitted within the SSM ▲"))</f>
        <v/>
      </c>
      <c r="M57" s="953"/>
      <c r="N57" s="954"/>
      <c r="O57" s="236"/>
      <c r="P57" s="180"/>
      <c r="Q57" s="225"/>
      <c r="R57" s="720"/>
      <c r="S57" s="226"/>
      <c r="T57" s="730" t="str" cm="1">
        <f t="array" ref="T57">IF(D57="","",VLOOKUP(D57,'9. All Habitats + Multipliers'!$C$4:$K$102,5,FALSE))</f>
        <v/>
      </c>
      <c r="U57" s="731"/>
      <c r="V57" s="178" t="str" cm="1">
        <f t="array" ref="V57">IF(T57="","",VLOOKUP(T57,'11. Lists'!$S$47:$U$50,2,FALSE))</f>
        <v/>
      </c>
      <c r="W57" s="161" t="str" cm="1">
        <f t="array" ref="W57">IF(F57="","",F57)</f>
        <v/>
      </c>
      <c r="X57" s="178" t="str" cm="1">
        <f t="array" ref="X57">IF(W57="","",VLOOKUP(W57,'11. Lists'!$F$47:$G$51,2,FALSE))</f>
        <v/>
      </c>
      <c r="Y57" s="164"/>
      <c r="Z57" s="165"/>
      <c r="AA57" s="165"/>
      <c r="AB57" s="370" t="str" cm="1">
        <f t="array" ref="AB57">IF(H57="","",H57)</f>
        <v/>
      </c>
      <c r="AC57" s="162" t="str" cm="1">
        <f t="array" ref="AC57">IF(AB57="","",VLOOKUP(AB57,'11. Lists'!$F$36:$H$38,2,FALSE))</f>
        <v/>
      </c>
      <c r="AD57" s="178" t="str" cm="1">
        <f t="array" ref="AD57">IF(AB57="","",VLOOKUP(AB57,'11. Lists'!$F$36:$H$38,3,FALSE))</f>
        <v/>
      </c>
      <c r="AE57" s="161"/>
      <c r="AF57" s="178" t="str" cm="1">
        <f t="array" ref="AF57">IF(AE57="","",VLOOKUP(AE57,'11. Lists'!$I$47:$K$80,3,FALSE))</f>
        <v/>
      </c>
      <c r="AG57" s="161" t="str" cm="1">
        <f t="array" ref="AG57">IF(D57="","",VLOOKUP(D57,'9. All Habitats + Multipliers'!$C$4:$K$102,7,FALSE))</f>
        <v/>
      </c>
      <c r="AH57" s="178" t="str" cm="1">
        <f t="array" ref="AH57">IF(AG57="","",VLOOKUP(AG57,'11. Lists'!$J$35:$K$38,2,FALSE))</f>
        <v/>
      </c>
      <c r="AI57" s="225"/>
      <c r="AJ57" s="88"/>
      <c r="AK57" s="88"/>
      <c r="AL57" s="88"/>
      <c r="AM57" s="88"/>
      <c r="AN57" s="88"/>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363"/>
    </row>
    <row r="58" spans="1:76" ht="29.4" customHeight="1">
      <c r="A58" s="224"/>
      <c r="B58" s="240">
        <v>20</v>
      </c>
      <c r="C58" s="375" t="s">
        <v>265</v>
      </c>
      <c r="D58" s="194"/>
      <c r="E58" s="385" t="str" cm="1">
        <f t="array" ref="E58">IF(D58="","",VLOOKUP(D58,'10. Condition and Temporal'!$B$6:$D$103,3,FALSE))</f>
        <v/>
      </c>
      <c r="F58" s="972"/>
      <c r="G58" s="973"/>
      <c r="H58" s="242"/>
      <c r="I58" s="835"/>
      <c r="J58" s="836"/>
      <c r="K58" s="837"/>
      <c r="L58" s="974" t="str" cm="1">
        <f t="array" ref="L58">IF(D58="","",IFERROR(IF(I58="","",((I58/1000)*(V58*X58))*(AH58*AF58)*AD58),"This intervention is not permitted within the SSM ▲"))</f>
        <v/>
      </c>
      <c r="M58" s="975"/>
      <c r="N58" s="971"/>
      <c r="O58" s="193"/>
      <c r="P58" s="194"/>
      <c r="Q58" s="225"/>
      <c r="R58" s="720"/>
      <c r="S58" s="226"/>
      <c r="T58" s="730" t="str" cm="1">
        <f t="array" ref="T58">IF(D58="","",VLOOKUP(D58,'9. All Habitats + Multipliers'!$C$4:$K$102,5,FALSE))</f>
        <v/>
      </c>
      <c r="U58" s="731"/>
      <c r="V58" s="178" t="str" cm="1">
        <f t="array" ref="V58">IF(T58="","",VLOOKUP(T58,'11. Lists'!$S$47:$U$50,2,FALSE))</f>
        <v/>
      </c>
      <c r="W58" s="195" t="str" cm="1">
        <f t="array" ref="W58">IF(F58="","",F58)</f>
        <v/>
      </c>
      <c r="X58" s="312" t="str" cm="1">
        <f t="array" ref="X58">IF(W58="","",VLOOKUP(W58,'11. Lists'!$F$47:$G$51,2,FALSE))</f>
        <v/>
      </c>
      <c r="Y58" s="164"/>
      <c r="Z58" s="165"/>
      <c r="AA58" s="165"/>
      <c r="AB58" s="370" t="str" cm="1">
        <f t="array" ref="AB58">IF(H58="","",H58)</f>
        <v/>
      </c>
      <c r="AC58" s="162" t="str" cm="1">
        <f t="array" ref="AC58">IF(AB58="","",VLOOKUP(AB58,'11. Lists'!$F$36:$H$38,2,FALSE))</f>
        <v/>
      </c>
      <c r="AD58" s="178" t="str" cm="1">
        <f t="array" ref="AD58">IF(AB58="","",VLOOKUP(AB58,'11. Lists'!$F$36:$H$38,3,FALSE))</f>
        <v/>
      </c>
      <c r="AE58" s="161"/>
      <c r="AF58" s="178" t="str" cm="1">
        <f t="array" ref="AF58">IF(AE58="","",VLOOKUP(AE58,'11. Lists'!$I$47:$K$80,3,FALSE))</f>
        <v/>
      </c>
      <c r="AG58" s="161" t="str" cm="1">
        <f t="array" ref="AG58">IF(D58="","",VLOOKUP(D58,'9. All Habitats + Multipliers'!$C$4:$K$102,7,FALSE))</f>
        <v/>
      </c>
      <c r="AH58" s="178" t="str" cm="1">
        <f t="array" ref="AH58">IF(AG58="","",VLOOKUP(AG58,'11. Lists'!$J$35:$K$38,2,FALSE))</f>
        <v/>
      </c>
      <c r="AI58" s="225"/>
      <c r="AJ58" s="88"/>
      <c r="AK58" s="88"/>
      <c r="AL58" s="88"/>
      <c r="AM58" s="88"/>
      <c r="AN58" s="88"/>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363"/>
    </row>
    <row r="59" spans="1:76" ht="15" customHeight="1">
      <c r="A59" s="202"/>
      <c r="B59" s="203"/>
      <c r="C59" s="203"/>
      <c r="D59" s="203"/>
      <c r="E59" s="203"/>
      <c r="F59" s="203"/>
      <c r="G59" s="252"/>
      <c r="H59" s="380" t="s">
        <v>266</v>
      </c>
      <c r="I59" s="998" cm="1">
        <f t="array" ref="I59">SUM(I39:K58)</f>
        <v>5</v>
      </c>
      <c r="J59" s="999"/>
      <c r="K59" s="1000"/>
      <c r="L59" s="1001" cm="1">
        <f t="array" ref="L59">SUM(L39:N58)</f>
        <v>1.9563610820999999E-2</v>
      </c>
      <c r="M59" s="1002"/>
      <c r="N59" s="957"/>
      <c r="O59" s="210"/>
      <c r="P59" s="203"/>
      <c r="Q59" s="88"/>
      <c r="R59" s="720"/>
      <c r="S59" s="88"/>
      <c r="T59" s="211"/>
      <c r="U59" s="211"/>
      <c r="V59" s="211"/>
      <c r="W59" s="203"/>
      <c r="X59" s="203"/>
      <c r="Y59" s="88"/>
      <c r="Z59" s="88"/>
      <c r="AA59" s="88"/>
      <c r="AB59" s="211"/>
      <c r="AC59" s="211"/>
      <c r="AD59" s="211"/>
      <c r="AE59" s="211"/>
      <c r="AF59" s="211"/>
      <c r="AG59" s="211"/>
      <c r="AH59" s="211"/>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363"/>
    </row>
    <row r="60" spans="1:76" ht="15" customHeight="1">
      <c r="A60" s="202"/>
      <c r="B60" s="88"/>
      <c r="C60" s="88"/>
      <c r="D60" s="88"/>
      <c r="E60" s="88"/>
      <c r="F60" s="88"/>
      <c r="G60" s="226"/>
      <c r="H60" s="218" t="s">
        <v>136</v>
      </c>
      <c r="I60" s="979" t="str" cm="1">
        <f t="array" ref="I60">IF(I59&lt;5000,"Lengths Acceptable ✓",IF(I59&gt;=5000,"Length Exceeds Length Appropriate for Small Sites Metric ▲"))</f>
        <v>Lengths Acceptable ✓</v>
      </c>
      <c r="J60" s="980"/>
      <c r="K60" s="980"/>
      <c r="L60" s="980"/>
      <c r="M60" s="980"/>
      <c r="N60" s="981"/>
      <c r="O60" s="225"/>
      <c r="P60" s="88"/>
      <c r="Q60" s="88"/>
      <c r="R60" s="720"/>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255"/>
      <c r="BB60" s="88"/>
      <c r="BC60" s="88"/>
      <c r="BD60" s="88"/>
      <c r="BE60" s="88"/>
      <c r="BF60" s="88"/>
      <c r="BG60" s="88"/>
      <c r="BH60" s="88"/>
      <c r="BI60" s="88"/>
      <c r="BJ60" s="88"/>
      <c r="BK60" s="88"/>
      <c r="BL60" s="88"/>
      <c r="BM60" s="88"/>
      <c r="BN60" s="88"/>
      <c r="BO60" s="88"/>
      <c r="BP60" s="88"/>
      <c r="BQ60" s="88"/>
      <c r="BR60" s="88"/>
      <c r="BS60" s="88"/>
      <c r="BT60" s="88"/>
      <c r="BU60" s="88"/>
      <c r="BV60" s="88"/>
      <c r="BW60" s="88"/>
      <c r="BX60" s="363"/>
    </row>
    <row r="61" spans="1:76" ht="14.1" customHeight="1">
      <c r="A61" s="202"/>
      <c r="B61" s="88"/>
      <c r="C61" s="88"/>
      <c r="D61" s="88"/>
      <c r="E61" s="88"/>
      <c r="F61" s="88"/>
      <c r="G61" s="88"/>
      <c r="H61" s="203"/>
      <c r="I61" s="203"/>
      <c r="J61" s="203"/>
      <c r="K61" s="203"/>
      <c r="L61" s="203"/>
      <c r="M61" s="203"/>
      <c r="N61" s="203"/>
      <c r="O61" s="88"/>
      <c r="P61" s="88"/>
      <c r="Q61" s="88"/>
      <c r="R61" s="720"/>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257"/>
      <c r="BA61" s="258" t="s">
        <v>158</v>
      </c>
      <c r="BB61" s="259"/>
      <c r="BC61" s="88"/>
      <c r="BD61" s="88"/>
      <c r="BE61" s="88"/>
      <c r="BF61" s="88"/>
      <c r="BG61" s="88"/>
      <c r="BH61" s="88"/>
      <c r="BI61" s="88"/>
      <c r="BJ61" s="88"/>
      <c r="BK61" s="88"/>
      <c r="BL61" s="88"/>
      <c r="BM61" s="88"/>
      <c r="BN61" s="88"/>
      <c r="BO61" s="88"/>
      <c r="BP61" s="88"/>
      <c r="BQ61" s="88"/>
      <c r="BR61" s="88"/>
      <c r="BS61" s="88"/>
      <c r="BT61" s="88"/>
      <c r="BU61" s="88"/>
      <c r="BV61" s="88"/>
      <c r="BW61" s="88"/>
      <c r="BX61" s="363"/>
    </row>
    <row r="62" spans="1:76" ht="21" customHeight="1">
      <c r="A62" s="202"/>
      <c r="B62" s="219" t="s">
        <v>159</v>
      </c>
      <c r="C62" s="88"/>
      <c r="D62" s="220"/>
      <c r="E62" s="88"/>
      <c r="F62" s="88"/>
      <c r="G62" s="88"/>
      <c r="H62" s="260"/>
      <c r="I62" s="88"/>
      <c r="J62" s="88"/>
      <c r="K62" s="88"/>
      <c r="L62" s="88"/>
      <c r="M62" s="88"/>
      <c r="N62" s="88"/>
      <c r="O62" s="88"/>
      <c r="P62" s="88"/>
      <c r="Q62" s="88"/>
      <c r="R62" s="720"/>
      <c r="S62" s="88"/>
      <c r="T62" s="88"/>
      <c r="U62" s="88"/>
      <c r="V62" s="88"/>
      <c r="W62" s="88"/>
      <c r="X62" s="88"/>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c r="AW62" s="88"/>
      <c r="AX62" s="88"/>
      <c r="AY62" s="88"/>
      <c r="AZ62" s="257"/>
      <c r="BA62" s="258" t="s">
        <v>160</v>
      </c>
      <c r="BB62" s="259"/>
      <c r="BC62" s="88"/>
      <c r="BD62" s="88"/>
      <c r="BE62" s="88"/>
      <c r="BF62" s="88"/>
      <c r="BG62" s="88"/>
      <c r="BH62" s="88"/>
      <c r="BI62" s="88"/>
      <c r="BJ62" s="88"/>
      <c r="BK62" s="88"/>
      <c r="BL62" s="88"/>
      <c r="BM62" s="88"/>
      <c r="BN62" s="88"/>
      <c r="BO62" s="88"/>
      <c r="BP62" s="88"/>
      <c r="BQ62" s="88"/>
      <c r="BR62" s="88"/>
      <c r="BS62" s="88"/>
      <c r="BT62" s="88"/>
      <c r="BU62" s="88"/>
      <c r="BV62" s="88"/>
      <c r="BW62" s="88"/>
      <c r="BX62" s="363"/>
    </row>
    <row r="63" spans="1:76" ht="15" customHeight="1">
      <c r="A63" s="964"/>
      <c r="B63" s="223"/>
      <c r="C63" s="223"/>
      <c r="D63" s="223"/>
      <c r="E63" s="223"/>
      <c r="F63" s="223"/>
      <c r="G63" s="223"/>
      <c r="H63" s="223"/>
      <c r="I63" s="223"/>
      <c r="J63" s="223"/>
      <c r="K63" s="223"/>
      <c r="L63" s="223"/>
      <c r="M63" s="223"/>
      <c r="N63" s="223"/>
      <c r="O63" s="223"/>
      <c r="P63" s="223"/>
      <c r="Q63" s="88"/>
      <c r="R63" s="720"/>
      <c r="S63" s="88"/>
      <c r="T63" s="223"/>
      <c r="U63" s="223"/>
      <c r="V63" s="223"/>
      <c r="W63" s="223"/>
      <c r="X63" s="223"/>
      <c r="Y63" s="223"/>
      <c r="Z63" s="223"/>
      <c r="AA63" s="223"/>
      <c r="AB63" s="223"/>
      <c r="AC63" s="223"/>
      <c r="AD63" s="223"/>
      <c r="AE63" s="223"/>
      <c r="AF63" s="223"/>
      <c r="AG63" s="223"/>
      <c r="AH63" s="223"/>
      <c r="AI63" s="223"/>
      <c r="AJ63" s="223"/>
      <c r="AK63" s="223"/>
      <c r="AL63" s="223"/>
      <c r="AM63" s="223"/>
      <c r="AN63" s="223"/>
      <c r="AO63" s="223"/>
      <c r="AP63" s="223"/>
      <c r="AQ63" s="223"/>
      <c r="AR63" s="223"/>
      <c r="AS63" s="223"/>
      <c r="AT63" s="223"/>
      <c r="AU63" s="223"/>
      <c r="AV63" s="223"/>
      <c r="AW63" s="223"/>
      <c r="AX63" s="223"/>
      <c r="AY63" s="88"/>
      <c r="AZ63" s="88"/>
      <c r="BA63" s="261"/>
      <c r="BB63" s="223"/>
      <c r="BC63" s="223"/>
      <c r="BD63" s="223"/>
      <c r="BE63" s="223"/>
      <c r="BF63" s="223"/>
      <c r="BG63" s="223"/>
      <c r="BH63" s="223"/>
      <c r="BI63" s="223"/>
      <c r="BJ63" s="223"/>
      <c r="BK63" s="223"/>
      <c r="BL63" s="223"/>
      <c r="BM63" s="223"/>
      <c r="BN63" s="223"/>
      <c r="BO63" s="223"/>
      <c r="BP63" s="223"/>
      <c r="BQ63" s="223"/>
      <c r="BR63" s="223"/>
      <c r="BS63" s="223"/>
      <c r="BT63" s="223"/>
      <c r="BU63" s="223"/>
      <c r="BV63" s="88"/>
      <c r="BW63" s="88"/>
      <c r="BX63" s="363"/>
    </row>
    <row r="64" spans="1:76" ht="16.2" customHeight="1">
      <c r="A64" s="965"/>
      <c r="B64" s="751" t="s">
        <v>161</v>
      </c>
      <c r="C64" s="747" t="s">
        <v>162</v>
      </c>
      <c r="D64" s="749"/>
      <c r="E64" s="794" t="s">
        <v>163</v>
      </c>
      <c r="F64" s="795"/>
      <c r="G64" s="796"/>
      <c r="H64" s="734" t="s">
        <v>164</v>
      </c>
      <c r="I64" s="734" t="s">
        <v>270</v>
      </c>
      <c r="J64" s="893" t="s">
        <v>166</v>
      </c>
      <c r="K64" s="894"/>
      <c r="L64" s="747" t="s">
        <v>167</v>
      </c>
      <c r="M64" s="928" t="s">
        <v>168</v>
      </c>
      <c r="N64" s="749"/>
      <c r="O64" s="821" t="s">
        <v>103</v>
      </c>
      <c r="P64" s="822"/>
      <c r="Q64" s="225"/>
      <c r="R64" s="720"/>
      <c r="S64" s="226"/>
      <c r="T64" s="727" t="s">
        <v>169</v>
      </c>
      <c r="U64" s="728"/>
      <c r="V64" s="728"/>
      <c r="W64" s="728"/>
      <c r="X64" s="728"/>
      <c r="Y64" s="728"/>
      <c r="Z64" s="728"/>
      <c r="AA64" s="728"/>
      <c r="AB64" s="728"/>
      <c r="AC64" s="728"/>
      <c r="AD64" s="729"/>
      <c r="AE64" s="734" t="s">
        <v>170</v>
      </c>
      <c r="AF64" s="727" t="s">
        <v>171</v>
      </c>
      <c r="AG64" s="728"/>
      <c r="AH64" s="728"/>
      <c r="AI64" s="728"/>
      <c r="AJ64" s="728"/>
      <c r="AK64" s="728"/>
      <c r="AL64" s="728"/>
      <c r="AM64" s="728"/>
      <c r="AN64" s="728"/>
      <c r="AO64" s="728"/>
      <c r="AP64" s="729"/>
      <c r="AQ64" s="734" t="s">
        <v>172</v>
      </c>
      <c r="AR64" s="727" t="s">
        <v>171</v>
      </c>
      <c r="AS64" s="728"/>
      <c r="AT64" s="728"/>
      <c r="AU64" s="728"/>
      <c r="AV64" s="728"/>
      <c r="AW64" s="728"/>
      <c r="AX64" s="729"/>
      <c r="AY64" s="225"/>
      <c r="AZ64" s="226"/>
      <c r="BA64" s="117" t="s">
        <v>173</v>
      </c>
      <c r="BB64" s="265" cm="1">
        <f t="array" ref="BB64">COUNTIF(BB66:BB85,"?*")</f>
        <v>0</v>
      </c>
      <c r="BC64" s="265" cm="1">
        <f t="array" ref="BC64">COUNTIF(BC66:BC85,"?*")</f>
        <v>0</v>
      </c>
      <c r="BD64" s="265" cm="1">
        <f t="array" ref="BD64">COUNTIF(BD66:BD85,"?*")</f>
        <v>0</v>
      </c>
      <c r="BE64" s="265" cm="1">
        <f t="array" ref="BE64">COUNTIF(BE66:BE85,"?*")</f>
        <v>0</v>
      </c>
      <c r="BF64" s="265" cm="1">
        <f t="array" ref="BF64">COUNTIF(BF66:BF85,"?*")</f>
        <v>0</v>
      </c>
      <c r="BG64" s="265" cm="1">
        <f t="array" ref="BG64">COUNTIF(BG66:BG85,"?*")</f>
        <v>0</v>
      </c>
      <c r="BH64" s="265" cm="1">
        <f t="array" ref="BH64">COUNTIF(BH66:BH85,"?*")</f>
        <v>0</v>
      </c>
      <c r="BI64" s="265" cm="1">
        <f t="array" ref="BI64">COUNTIF(BI66:BI85,"?*")</f>
        <v>0</v>
      </c>
      <c r="BJ64" s="265" cm="1">
        <f t="array" ref="BJ64">COUNTIF(BJ66:BJ85,"?*")</f>
        <v>0</v>
      </c>
      <c r="BK64" s="265" cm="1">
        <f t="array" ref="BK64">COUNTIF(BK66:BK85,"?*")</f>
        <v>0</v>
      </c>
      <c r="BL64" s="265" cm="1">
        <f t="array" ref="BL64">COUNTIF(BL66:BL85,"?*")</f>
        <v>0</v>
      </c>
      <c r="BM64" s="265" cm="1">
        <f t="array" ref="BM64">COUNTIF(BM66:BM85,"?*")</f>
        <v>0</v>
      </c>
      <c r="BN64" s="265" cm="1">
        <f t="array" ref="BN64">COUNTIF(BN66:BN85,"?*")</f>
        <v>0</v>
      </c>
      <c r="BO64" s="265" cm="1">
        <f t="array" ref="BO64">COUNTIF(BO66:BO85,"?*")</f>
        <v>0</v>
      </c>
      <c r="BP64" s="265" cm="1">
        <f t="array" ref="BP64">COUNTIF(BP66:BP85,"?*")</f>
        <v>0</v>
      </c>
      <c r="BQ64" s="265" cm="1">
        <f t="array" ref="BQ64">COUNTIF(BQ66:BQ85,"?*")</f>
        <v>0</v>
      </c>
      <c r="BR64" s="265" cm="1">
        <f t="array" ref="BR64">COUNTIF(BR66:BR85,"?*")</f>
        <v>0</v>
      </c>
      <c r="BS64" s="265" cm="1">
        <f t="array" ref="BS64">COUNTIF(BS66:BS85,"?*")</f>
        <v>0</v>
      </c>
      <c r="BT64" s="265" cm="1">
        <f t="array" ref="BT64">COUNTIF(BT66:BT85,"?*")</f>
        <v>0</v>
      </c>
      <c r="BU64" s="265" cm="1">
        <f t="array" ref="BU64">COUNTIF(BU66:BU85,"?*")</f>
        <v>0</v>
      </c>
      <c r="BV64" s="266"/>
      <c r="BW64" s="255"/>
      <c r="BX64" s="386"/>
    </row>
    <row r="65" spans="1:76" ht="41.4" customHeight="1">
      <c r="A65" s="965"/>
      <c r="B65" s="752"/>
      <c r="C65" s="267" t="s">
        <v>174</v>
      </c>
      <c r="D65" s="147" t="s">
        <v>175</v>
      </c>
      <c r="E65" s="132" t="s">
        <v>176</v>
      </c>
      <c r="F65" s="791" t="s">
        <v>177</v>
      </c>
      <c r="G65" s="792"/>
      <c r="H65" s="735"/>
      <c r="I65" s="735"/>
      <c r="J65" s="966"/>
      <c r="K65" s="967"/>
      <c r="L65" s="927"/>
      <c r="M65" s="929"/>
      <c r="N65" s="930"/>
      <c r="O65" s="132" t="s">
        <v>118</v>
      </c>
      <c r="P65" s="147" t="s">
        <v>119</v>
      </c>
      <c r="Q65" s="225"/>
      <c r="R65" s="720"/>
      <c r="S65" s="226"/>
      <c r="T65" s="207" t="s">
        <v>178</v>
      </c>
      <c r="U65" s="268" t="s">
        <v>179</v>
      </c>
      <c r="V65" s="269" t="s">
        <v>180</v>
      </c>
      <c r="W65" s="268" t="s">
        <v>181</v>
      </c>
      <c r="X65" s="262" t="s">
        <v>182</v>
      </c>
      <c r="Y65" s="271"/>
      <c r="Z65" s="271"/>
      <c r="AA65" s="271"/>
      <c r="AB65" s="262" t="s">
        <v>183</v>
      </c>
      <c r="AC65" s="270" t="s">
        <v>184</v>
      </c>
      <c r="AD65" s="269" t="s">
        <v>185</v>
      </c>
      <c r="AE65" s="735"/>
      <c r="AF65" s="207" t="s">
        <v>178</v>
      </c>
      <c r="AG65" s="268" t="s">
        <v>120</v>
      </c>
      <c r="AH65" s="269" t="s">
        <v>121</v>
      </c>
      <c r="AI65" s="207" t="s">
        <v>122</v>
      </c>
      <c r="AJ65" s="142" t="s">
        <v>121</v>
      </c>
      <c r="AK65" s="271"/>
      <c r="AL65" s="271"/>
      <c r="AM65" s="271"/>
      <c r="AN65" s="364" t="s">
        <v>106</v>
      </c>
      <c r="AO65" s="268" t="s">
        <v>106</v>
      </c>
      <c r="AP65" s="269" t="s">
        <v>123</v>
      </c>
      <c r="AQ65" s="736"/>
      <c r="AR65" s="269" t="s">
        <v>186</v>
      </c>
      <c r="AS65" s="268" t="s">
        <v>187</v>
      </c>
      <c r="AT65" s="269" t="s">
        <v>188</v>
      </c>
      <c r="AU65" s="268" t="s">
        <v>189</v>
      </c>
      <c r="AV65" s="269" t="s">
        <v>190</v>
      </c>
      <c r="AW65" s="275" t="s">
        <v>191</v>
      </c>
      <c r="AX65" s="276" t="s">
        <v>192</v>
      </c>
      <c r="AY65" s="225"/>
      <c r="AZ65" s="226"/>
      <c r="BA65" s="125" t="s">
        <v>271</v>
      </c>
      <c r="BB65" s="278">
        <v>1</v>
      </c>
      <c r="BC65" s="278">
        <v>2</v>
      </c>
      <c r="BD65" s="278">
        <v>3</v>
      </c>
      <c r="BE65" s="278">
        <v>4</v>
      </c>
      <c r="BF65" s="278">
        <v>5</v>
      </c>
      <c r="BG65" s="278">
        <v>6</v>
      </c>
      <c r="BH65" s="278">
        <v>7</v>
      </c>
      <c r="BI65" s="278">
        <v>8</v>
      </c>
      <c r="BJ65" s="278">
        <v>9</v>
      </c>
      <c r="BK65" s="278">
        <v>10</v>
      </c>
      <c r="BL65" s="278">
        <v>11</v>
      </c>
      <c r="BM65" s="278">
        <v>12</v>
      </c>
      <c r="BN65" s="278">
        <v>13</v>
      </c>
      <c r="BO65" s="278">
        <v>14</v>
      </c>
      <c r="BP65" s="278">
        <v>15</v>
      </c>
      <c r="BQ65" s="278">
        <v>16</v>
      </c>
      <c r="BR65" s="278">
        <v>17</v>
      </c>
      <c r="BS65" s="278">
        <v>18</v>
      </c>
      <c r="BT65" s="278">
        <v>19</v>
      </c>
      <c r="BU65" s="278">
        <v>20</v>
      </c>
      <c r="BV65" s="279" t="s">
        <v>195</v>
      </c>
      <c r="BW65" s="279" t="s">
        <v>196</v>
      </c>
      <c r="BX65" s="279" t="s">
        <v>197</v>
      </c>
    </row>
    <row r="66" spans="1:76" ht="15.6" customHeight="1">
      <c r="A66" s="224"/>
      <c r="B66" s="151">
        <v>1</v>
      </c>
      <c r="C66" s="280" t="str" cm="1">
        <f t="array" ref="C66">IF(D66="","",C11)</f>
        <v/>
      </c>
      <c r="D66" s="281" t="str" cm="1">
        <f t="array" ref="D66">IF(OR(K11="",K11=0),"",D11)</f>
        <v/>
      </c>
      <c r="E66" s="282" t="str" cm="1">
        <f t="array" ref="E66">IF(AX66="","",AX66)</f>
        <v/>
      </c>
      <c r="F66" s="789"/>
      <c r="G66" s="790"/>
      <c r="H66" s="387"/>
      <c r="I66" s="388" t="str" cm="1">
        <f t="array" ref="I66">IF(OR(K11="",K11=0),"",K11)</f>
        <v/>
      </c>
      <c r="J66" s="968" t="str" cm="1">
        <f t="array" ref="J66">IFERROR(IF(F66="","",VLOOKUP(F66,'10. Condition and Temporal'!$B$6:$F$103,5,FALSE)),"Error ▲")</f>
        <v/>
      </c>
      <c r="K66" s="969"/>
      <c r="L66" s="286" t="str" cm="1">
        <f t="array" ref="L66">IFERROR(IF(D66="","",IF(AX66="Distinctiveness",(((((I66*AH66*AJ66)-(I66*V66*X66))*(AV66*AT66))+(I66*V66*X66))*AP66/1000),((((I66*AH66*AJ66)-(I66*V66*X66))*(AV66*AR66))+(I66*V66*X66))*AP66/1000)),"This intervention is not permitted within the SSM ▲")</f>
        <v/>
      </c>
      <c r="M66" s="956" t="str" cm="1">
        <f t="array" ref="M66">IFERROR(IF(F66="","",L66-AD66),"Error ▲")</f>
        <v/>
      </c>
      <c r="N66" s="957"/>
      <c r="O66" s="233"/>
      <c r="P66" s="154"/>
      <c r="Q66" s="225"/>
      <c r="R66" s="720"/>
      <c r="S66" s="226"/>
      <c r="T66" s="288" t="str" cm="1">
        <f t="array" ref="T66">IF(D66="","",K11)</f>
        <v/>
      </c>
      <c r="U66" s="289" t="str" cm="1">
        <f t="array" ref="U66">IF($D66="","",T11)</f>
        <v/>
      </c>
      <c r="V66" s="290" t="str" cm="1">
        <f t="array" ref="V66">IF($D66="","",V11)</f>
        <v/>
      </c>
      <c r="W66" s="289" t="str" cm="1">
        <f t="array" ref="W66">IF($D66="","",W11)</f>
        <v/>
      </c>
      <c r="X66" s="162" t="str" cm="1">
        <f t="array" ref="X66">IF($D66="","",X11)</f>
        <v/>
      </c>
      <c r="Y66" s="292"/>
      <c r="Z66" s="292"/>
      <c r="AA66" s="292"/>
      <c r="AB66" s="162" t="str" cm="1">
        <f t="array" ref="AB66">IF($D66="","",AB11)</f>
        <v/>
      </c>
      <c r="AC66" s="297" t="str" cm="1">
        <f t="array" ref="AC66">IF($D66="","",AD11)</f>
        <v/>
      </c>
      <c r="AD66" s="290" t="str" cm="1">
        <f t="array" ref="AD66">IF(AC66="","",(T66*V66*X66)*AC66/1000)</f>
        <v/>
      </c>
      <c r="AE66" s="288" t="str" cm="1">
        <f t="array" ref="AE66">IF(AD66="","",IF(AH66&lt;V66,"Not Acceptable","Acceptable"))</f>
        <v/>
      </c>
      <c r="AF66" s="288" t="str" cm="1">
        <f t="array" ref="AF66">IF(D66="","",I66)</f>
        <v/>
      </c>
      <c r="AG66" s="289" t="str" cm="1">
        <f t="array" ref="AG66">IF(D66="","",VLOOKUP(F66,'9. All Habitats + Multipliers'!$C$4:$K$102,5,FALSE))</f>
        <v/>
      </c>
      <c r="AH66" s="290" t="str" cm="1">
        <f t="array" ref="AH66">IF(AG66="","",VLOOKUP(AG66,'11. Lists'!$S$47:$U$50,2,FALSE))</f>
        <v/>
      </c>
      <c r="AI66" s="288" t="str" cm="1">
        <f t="array" ref="AI66">IF(D66="","",J66)</f>
        <v/>
      </c>
      <c r="AJ66" s="161" t="str" cm="1">
        <f t="array" ref="AJ66">IF(AI66="","",VLOOKUP(AI66,'11. Lists'!$F$47:$G$51,2,FALSE))</f>
        <v/>
      </c>
      <c r="AK66" s="292"/>
      <c r="AL66" s="292"/>
      <c r="AM66" s="292"/>
      <c r="AN66" s="178" t="str" cm="1">
        <f t="array" ref="AN66">IF(H66="","",H66)</f>
        <v/>
      </c>
      <c r="AO66" s="289" t="str" cm="1">
        <f t="array" ref="AO66">IF(AN66="","",VLOOKUP(AN66,'11. Lists'!$F$36:$H$38,2,FALSE))</f>
        <v/>
      </c>
      <c r="AP66" s="290" t="str" cm="1">
        <f t="array" ref="AP66">IF(AN66="","",VLOOKUP(AN66,'11. Lists'!$F$36:$H$38,3,FALSE))</f>
        <v/>
      </c>
      <c r="AQ66" s="289"/>
      <c r="AR66" s="290"/>
      <c r="AS66" s="289"/>
      <c r="AT66" s="290"/>
      <c r="AU66" s="289" t="str" cm="1">
        <f t="array" ref="AU66">IF(D66="","",VLOOKUP(F66,'9. All Habitats + Multipliers'!$C$4:$K$102,8,FALSE))</f>
        <v/>
      </c>
      <c r="AV66" s="290" t="str" cm="1">
        <f t="array" ref="AV66">IF(AU66="","",VLOOKUP(AU66,'11. Lists'!$J$35:$K$38,2,FALSE))</f>
        <v/>
      </c>
      <c r="AW66" s="289" t="str" cm="1">
        <f t="array" ref="AW66">IF(D66="","",VLOOKUP(D66,'10. Condition and Temporal'!$B$6:$M$103,4,FALSE))</f>
        <v/>
      </c>
      <c r="AX66" s="290" t="str" cm="1">
        <f t="array" ref="AX66">IF(F66="","",IF(D66=F66,"Condition","Distinctiveness"))</f>
        <v/>
      </c>
      <c r="AY66" s="225"/>
      <c r="AZ66" s="390"/>
      <c r="BA66" s="299">
        <v>1</v>
      </c>
      <c r="BB66" s="162" t="str" cm="1">
        <f t="array" ref="BB66">TRIM(MID(SUBSTITUTE($AW$66,$BA$62,REPT(" ",LEN($AW$66))),($BA66-1)*LEN($AW$66)+1,LEN($AW$66)))</f>
        <v/>
      </c>
      <c r="BC66" s="162" t="str" cm="1">
        <f t="array" ref="BC66">TRIM(MID(SUBSTITUTE($AW$67,$BA$62,REPT(" ",LEN($AW$67))),($BA66-1)*LEN($AW$67)+1,LEN($AW$67)))</f>
        <v/>
      </c>
      <c r="BD66" s="162" t="str" cm="1">
        <f t="array" ref="BD66">TRIM(MID(SUBSTITUTE($AW$68,$BA$62,REPT(" ",LEN($AW$68))),($BA66-1)*LEN($AW$68)+1,LEN($AW$68)))</f>
        <v/>
      </c>
      <c r="BE66" s="162" t="str" cm="1">
        <f t="array" ref="BE66">TRIM(MID(SUBSTITUTE($AW$69,$BA$62,REPT(" ",LEN($AW$69))),($BA66-1)*LEN($AW$69)+1,LEN($AW$69)))</f>
        <v/>
      </c>
      <c r="BF66" s="162" t="str" cm="1">
        <f t="array" ref="BF66">TRIM(MID(SUBSTITUTE($AW$70,$BA$62,REPT(" ",LEN($AW$70))),($BA66-1)*LEN($AW$70)+1,LEN($AW$70)))</f>
        <v/>
      </c>
      <c r="BG66" s="162" t="str" cm="1">
        <f t="array" ref="BG66">TRIM(MID(SUBSTITUTE($AW$71,$BA$62,REPT(" ",LEN($AW$71))),($BA66-1)*LEN($AW$71)+1,LEN($AW$71)))</f>
        <v/>
      </c>
      <c r="BH66" s="162" t="str" cm="1">
        <f t="array" ref="BH66">TRIM(MID(SUBSTITUTE($AW$72,$BA$62,REPT(" ",LEN($AW$72))),($BA66-1)*LEN($AW$72)+1,LEN($AW$72)))</f>
        <v/>
      </c>
      <c r="BI66" s="162" t="str" cm="1">
        <f t="array" ref="BI66">TRIM(MID(SUBSTITUTE($AW$73,$BA$62,REPT(" ",LEN($AW$73))),($BA66-1)*LEN($AW$73)+1,LEN($AW$73)))</f>
        <v/>
      </c>
      <c r="BJ66" s="162" t="str" cm="1">
        <f t="array" ref="BJ66">TRIM(MID(SUBSTITUTE($AW$74,$BA$62,REPT(" ",LEN($AW$74))),($BA66-1)*LEN($AW$74)+1,LEN($AW$74)))</f>
        <v/>
      </c>
      <c r="BK66" s="162" t="str" cm="1">
        <f t="array" ref="BK66">TRIM(MID(SUBSTITUTE($AW$75,$BA$62,REPT(" ",LEN($AW$75))),($BA66-1)*LEN($AW$75)+1,LEN($AW$75)))</f>
        <v/>
      </c>
      <c r="BL66" s="162" t="str" cm="1">
        <f t="array" ref="BL66">TRIM(MID(SUBSTITUTE($AW$76,$BA$62,REPT(" ",LEN($AW$76))),($BA66-1)*LEN($AW$76)+1,LEN($AW$76)))</f>
        <v/>
      </c>
      <c r="BM66" s="162" t="str" cm="1">
        <f t="array" ref="BM66">TRIM(MID(SUBSTITUTE($AW$77,$BA$62,REPT(" ",LEN($AW$77))),($BA66-1)*LEN($AW$77)+1,LEN($AW$77)))</f>
        <v/>
      </c>
      <c r="BN66" s="162" t="str" cm="1">
        <f t="array" ref="BN66">TRIM(MID(SUBSTITUTE($AW$78,$BA$62,REPT(" ",LEN($AW$78))),($BA66-1)*LEN($AW$78)+1,LEN($AW$78)))</f>
        <v/>
      </c>
      <c r="BO66" s="162" t="str" cm="1">
        <f t="array" ref="BO66">TRIM(MID(SUBSTITUTE($AW$79,$BA$62,REPT(" ",LEN($AW$79))),($BA66-1)*LEN($AW$79)+1,LEN($AW$79)))</f>
        <v/>
      </c>
      <c r="BP66" s="162" t="str" cm="1">
        <f t="array" ref="BP66">TRIM(MID(SUBSTITUTE($AW$80,$BA$62,REPT(" ",LEN($AW$80))),($BA66-1)*LEN($AW$80)+1,LEN($AW$80)))</f>
        <v/>
      </c>
      <c r="BQ66" s="162" t="str" cm="1">
        <f t="array" ref="BQ66">TRIM(MID(SUBSTITUTE($AW$81,$BA$62,REPT(" ",LEN($AW$81))),($BA66-1)*LEN($AW$81)+1,LEN($AW$81)))</f>
        <v/>
      </c>
      <c r="BR66" s="162" t="str" cm="1">
        <f t="array" ref="BR66">TRIM(MID(SUBSTITUTE($AW$82,$BA$62,REPT(" ",LEN($AW$82))),($BA66-1)*LEN($AW$82)+1,LEN($AW$82)))</f>
        <v/>
      </c>
      <c r="BS66" s="162" t="str" cm="1">
        <f t="array" ref="BS66">TRIM(MID(SUBSTITUTE($AW$83,$BA$62,REPT(" ",LEN($AW$83))),($BA66-1)*LEN($AW$83)+1,LEN($AW$83)))</f>
        <v/>
      </c>
      <c r="BT66" s="162" t="str" cm="1">
        <f t="array" ref="BT66">TRIM(MID(SUBSTITUTE($AW$84,$BA$62,REPT(" ",LEN($AW$84))),($BA66-1)*LEN($AW$84)+1,LEN($AW$84)))</f>
        <v/>
      </c>
      <c r="BU66" s="178" t="str" cm="1">
        <f t="array" ref="BU66">TRIM(MID(SUBSTITUTE($AW$85,$BA$62,REPT(" ",LEN($AW$85))),($BA66-1)*LEN($AW$85)+1,LEN($AW$85)))</f>
        <v/>
      </c>
      <c r="BV66" s="161" t="str" cm="1">
        <f t="array" ref="BV66">IF(BX66=0,"",CONCATENATE(BW66,"66:",BW66,BX66+65))</f>
        <v/>
      </c>
      <c r="BW66" s="300" t="s">
        <v>198</v>
      </c>
      <c r="BX66" s="301" cm="1">
        <f t="array" ref="BX66">BB64</f>
        <v>0</v>
      </c>
    </row>
    <row r="67" spans="1:76" ht="15.6" customHeight="1">
      <c r="A67" s="224"/>
      <c r="B67" s="171">
        <v>2</v>
      </c>
      <c r="C67" s="302" t="str" cm="1">
        <f t="array" ref="C67">IF(D67="","",C12)</f>
        <v/>
      </c>
      <c r="D67" s="303" t="str" cm="1">
        <f t="array" ref="D67">IF(OR(K12="",K12=0),"",D12)</f>
        <v/>
      </c>
      <c r="E67" s="304" t="str" cm="1">
        <f t="array" ref="E67">IF(AX67="","",AX67)</f>
        <v/>
      </c>
      <c r="F67" s="737"/>
      <c r="G67" s="738"/>
      <c r="H67" s="283"/>
      <c r="I67" s="284" t="str" cm="1">
        <f t="array" ref="I67">IF(OR(K12="",K12=0),"",K12)</f>
        <v/>
      </c>
      <c r="J67" s="743" t="str" cm="1">
        <f t="array" ref="J67">IFERROR(IF(F67="","",VLOOKUP(F67,'10. Condition and Temporal'!$B$6:$F$103,5,FALSE)),"Error ▲")</f>
        <v/>
      </c>
      <c r="K67" s="744"/>
      <c r="L67" s="239" t="str" cm="1">
        <f t="array" ref="L67">IFERROR(IF(D67="","",IF(AX67="Distinctiveness",(((((I67*AH67*AJ67)-(I67*V67*X67))*(AV67*AT67))+(I67*V67*X67))*AP67/1000),((((I67*AH67*AJ67)-(I67*V67*X67))*(AV67*AR67))+(I67*V67*X67))*AP67/1000)),"This intervention is not permitted within the SSM ▲")</f>
        <v/>
      </c>
      <c r="M67" s="955" t="str" cm="1">
        <f t="array" ref="M67">IFERROR(IF(F67="","",L67-AD67),"Error ▲")</f>
        <v/>
      </c>
      <c r="N67" s="954"/>
      <c r="O67" s="236"/>
      <c r="P67" s="180"/>
      <c r="Q67" s="225"/>
      <c r="R67" s="720"/>
      <c r="S67" s="226"/>
      <c r="T67" s="170" t="str" cm="1">
        <f t="array" ref="T67">IF(D67="","",K12)</f>
        <v/>
      </c>
      <c r="U67" s="161" t="str" cm="1">
        <f t="array" ref="U67">IF($D67="","",T12)</f>
        <v/>
      </c>
      <c r="V67" s="178" t="str" cm="1">
        <f t="array" ref="V67">IF($D67="","",V12)</f>
        <v/>
      </c>
      <c r="W67" s="161" t="str" cm="1">
        <f t="array" ref="W67">IF($D67="","",W12)</f>
        <v/>
      </c>
      <c r="X67" s="162" t="str" cm="1">
        <f t="array" ref="X67">IF($D67="","",X12)</f>
        <v/>
      </c>
      <c r="Y67" s="292"/>
      <c r="Z67" s="292"/>
      <c r="AA67" s="292"/>
      <c r="AB67" s="162" t="str" cm="1">
        <f t="array" ref="AB67">IF($D67="","",AB12)</f>
        <v/>
      </c>
      <c r="AC67" s="162" t="str" cm="1">
        <f t="array" ref="AC67">IF($D67="","",AD12)</f>
        <v/>
      </c>
      <c r="AD67" s="178" t="str" cm="1">
        <f t="array" ref="AD67">IF(AC67="","",(T67*V67*X67)*AC67/1000)</f>
        <v/>
      </c>
      <c r="AE67" s="170" t="str" cm="1">
        <f t="array" ref="AE67">IF(AD67="","",IF(AH67&lt;V67,"Not Acceptable","Acceptable"))</f>
        <v/>
      </c>
      <c r="AF67" s="170" t="str" cm="1">
        <f t="array" ref="AF67">IF(D67="","",I67)</f>
        <v/>
      </c>
      <c r="AG67" s="161" t="str" cm="1">
        <f t="array" ref="AG67">IF(D67="","",VLOOKUP(F67,'9. All Habitats + Multipliers'!$C$4:$K$102,5,FALSE))</f>
        <v/>
      </c>
      <c r="AH67" s="178" t="str" cm="1">
        <f t="array" ref="AH67">IF(AG67="","",VLOOKUP(AG67,'11. Lists'!$S$47:$U$50,2,FALSE))</f>
        <v/>
      </c>
      <c r="AI67" s="170" t="str" cm="1">
        <f t="array" ref="AI67">IF(D67="","",J67)</f>
        <v/>
      </c>
      <c r="AJ67" s="161" t="str" cm="1">
        <f t="array" ref="AJ67">IF(AI67="","",VLOOKUP(AI67,'11. Lists'!$F$47:$G$51,2,FALSE))</f>
        <v/>
      </c>
      <c r="AK67" s="292"/>
      <c r="AL67" s="292"/>
      <c r="AM67" s="292"/>
      <c r="AN67" s="178" t="str" cm="1">
        <f t="array" ref="AN67">IF(H67="","",H67)</f>
        <v/>
      </c>
      <c r="AO67" s="161" t="str" cm="1">
        <f t="array" ref="AO67">IF(AN67="","",VLOOKUP(AN67,'11. Lists'!$F$36:$H$38,2,FALSE))</f>
        <v/>
      </c>
      <c r="AP67" s="178" t="str" cm="1">
        <f t="array" ref="AP67">IF(AN67="","",VLOOKUP(AN67,'11. Lists'!$F$36:$H$38,3,FALSE))</f>
        <v/>
      </c>
      <c r="AQ67" s="161"/>
      <c r="AR67" s="178"/>
      <c r="AS67" s="161"/>
      <c r="AT67" s="178"/>
      <c r="AU67" s="161" t="str" cm="1">
        <f t="array" ref="AU67">IF(D67="","",VLOOKUP(F67,'9. All Habitats + Multipliers'!$C$4:$K$102,8,FALSE))</f>
        <v/>
      </c>
      <c r="AV67" s="178" t="str" cm="1">
        <f t="array" ref="AV67">IF(AU67="","",VLOOKUP(AU67,'11. Lists'!$J$35:$K$38,2,FALSE))</f>
        <v/>
      </c>
      <c r="AW67" s="161" t="str" cm="1">
        <f t="array" ref="AW67">IF(D67="","",VLOOKUP(D67,'10. Condition and Temporal'!$B$6:$M$103,4,FALSE))</f>
        <v/>
      </c>
      <c r="AX67" s="178" t="str" cm="1">
        <f t="array" ref="AX67">IF(F67="","",IF(D67=F67,"Condition","Distinctiveness"))</f>
        <v/>
      </c>
      <c r="AY67" s="225"/>
      <c r="AZ67" s="390"/>
      <c r="BA67" s="299">
        <v>2</v>
      </c>
      <c r="BB67" s="162" t="str" cm="1">
        <f t="array" ref="BB67">TRIM(MID(SUBSTITUTE($AW$66,$BA$62,REPT(" ",LEN($AW$66))),($BA67-1)*LEN($AW$66)+1,LEN($AW$66)))</f>
        <v/>
      </c>
      <c r="BC67" s="162" t="str" cm="1">
        <f t="array" ref="BC67">TRIM(MID(SUBSTITUTE($AW$67,$BA$62,REPT(" ",LEN($AW$67))),($BA67-1)*LEN($AW$67)+1,LEN($AW$67)))</f>
        <v/>
      </c>
      <c r="BD67" s="162" t="str" cm="1">
        <f t="array" ref="BD67">TRIM(MID(SUBSTITUTE($AW$68,$BA$62,REPT(" ",LEN($AW$68))),($BA67-1)*LEN($AW$68)+1,LEN($AW$68)))</f>
        <v/>
      </c>
      <c r="BE67" s="162" t="str" cm="1">
        <f t="array" ref="BE67">TRIM(MID(SUBSTITUTE($AW$69,$BA$62,REPT(" ",LEN($AW$69))),($BA67-1)*LEN($AW$69)+1,LEN($AW$69)))</f>
        <v/>
      </c>
      <c r="BF67" s="162" t="str" cm="1">
        <f t="array" ref="BF67">TRIM(MID(SUBSTITUTE($AW$70,$BA$62,REPT(" ",LEN($AW$70))),($BA67-1)*LEN($AW$70)+1,LEN($AW$70)))</f>
        <v/>
      </c>
      <c r="BG67" s="162" t="str" cm="1">
        <f t="array" ref="BG67">TRIM(MID(SUBSTITUTE($AW$71,$BA$62,REPT(" ",LEN($AW$71))),($BA67-1)*LEN($AW$71)+1,LEN($AW$71)))</f>
        <v/>
      </c>
      <c r="BH67" s="162" t="str" cm="1">
        <f t="array" ref="BH67">TRIM(MID(SUBSTITUTE($AW$72,$BA$62,REPT(" ",LEN($AW$72))),($BA67-1)*LEN($AW$72)+1,LEN($AW$72)))</f>
        <v/>
      </c>
      <c r="BI67" s="162" t="str" cm="1">
        <f t="array" ref="BI67">TRIM(MID(SUBSTITUTE($AW$73,$BA$62,REPT(" ",LEN($AW$73))),($BA67-1)*LEN($AW$73)+1,LEN($AW$73)))</f>
        <v/>
      </c>
      <c r="BJ67" s="162" t="str" cm="1">
        <f t="array" ref="BJ67">TRIM(MID(SUBSTITUTE($AW$74,$BA$62,REPT(" ",LEN($AW$74))),($BA67-1)*LEN($AW$74)+1,LEN($AW$74)))</f>
        <v/>
      </c>
      <c r="BK67" s="162" t="str" cm="1">
        <f t="array" ref="BK67">TRIM(MID(SUBSTITUTE($AW$75,$BA$62,REPT(" ",LEN($AW$75))),($BA67-1)*LEN($AW$75)+1,LEN($AW$75)))</f>
        <v/>
      </c>
      <c r="BL67" s="162" t="str" cm="1">
        <f t="array" ref="BL67">TRIM(MID(SUBSTITUTE($AW$76,$BA$62,REPT(" ",LEN($AW$76))),($BA67-1)*LEN($AW$76)+1,LEN($AW$76)))</f>
        <v/>
      </c>
      <c r="BM67" s="162" t="str" cm="1">
        <f t="array" ref="BM67">TRIM(MID(SUBSTITUTE($AW$77,$BA$62,REPT(" ",LEN($AW$77))),($BA67-1)*LEN($AW$77)+1,LEN($AW$77)))</f>
        <v/>
      </c>
      <c r="BN67" s="162" t="str" cm="1">
        <f t="array" ref="BN67">TRIM(MID(SUBSTITUTE($AW$78,$BA$62,REPT(" ",LEN($AW$78))),($BA67-1)*LEN($AW$78)+1,LEN($AW$78)))</f>
        <v/>
      </c>
      <c r="BO67" s="162" t="str" cm="1">
        <f t="array" ref="BO67">TRIM(MID(SUBSTITUTE($AW$79,$BA$62,REPT(" ",LEN($AW$79))),($BA67-1)*LEN($AW$79)+1,LEN($AW$79)))</f>
        <v/>
      </c>
      <c r="BP67" s="162" t="str" cm="1">
        <f t="array" ref="BP67">TRIM(MID(SUBSTITUTE($AW$80,$BA$62,REPT(" ",LEN($AW$80))),($BA67-1)*LEN($AW$80)+1,LEN($AW$80)))</f>
        <v/>
      </c>
      <c r="BQ67" s="162" t="str" cm="1">
        <f t="array" ref="BQ67">TRIM(MID(SUBSTITUTE($AW$81,$BA$62,REPT(" ",LEN($AW$81))),($BA67-1)*LEN($AW$81)+1,LEN($AW$81)))</f>
        <v/>
      </c>
      <c r="BR67" s="162" t="str" cm="1">
        <f t="array" ref="BR67">TRIM(MID(SUBSTITUTE($AW$82,$BA$62,REPT(" ",LEN($AW$82))),($BA67-1)*LEN($AW$82)+1,LEN($AW$82)))</f>
        <v/>
      </c>
      <c r="BS67" s="162" t="str" cm="1">
        <f t="array" ref="BS67">TRIM(MID(SUBSTITUTE($AW$83,$BA$62,REPT(" ",LEN($AW$83))),($BA67-1)*LEN($AW$83)+1,LEN($AW$83)))</f>
        <v/>
      </c>
      <c r="BT67" s="162" t="str" cm="1">
        <f t="array" ref="BT67">TRIM(MID(SUBSTITUTE($AW$84,$BA$62,REPT(" ",LEN($AW$84))),($BA67-1)*LEN($AW$84)+1,LEN($AW$84)))</f>
        <v/>
      </c>
      <c r="BU67" s="178" t="str" cm="1">
        <f t="array" ref="BU67">TRIM(MID(SUBSTITUTE($AW$85,$BA$62,REPT(" ",LEN($AW$85))),($BA67-1)*LEN($AW$85)+1,LEN($AW$85)))</f>
        <v/>
      </c>
      <c r="BV67" s="161" t="str" cm="1">
        <f t="array" ref="BV67">IF(BX67=0,"",CONCATENATE(BW67,"66:",BW67,BX67+65))</f>
        <v/>
      </c>
      <c r="BW67" s="300" t="s">
        <v>199</v>
      </c>
      <c r="BX67" s="301" cm="1">
        <f t="array" ref="BX67">BC64</f>
        <v>0</v>
      </c>
    </row>
    <row r="68" spans="1:76" ht="15.6" customHeight="1">
      <c r="A68" s="224"/>
      <c r="B68" s="171">
        <v>3</v>
      </c>
      <c r="C68" s="302" t="str" cm="1">
        <f t="array" ref="C68">IF(D68="","",C13)</f>
        <v/>
      </c>
      <c r="D68" s="303" t="str" cm="1">
        <f t="array" ref="D68">IF(OR(K13="",K13=0),"",D13)</f>
        <v/>
      </c>
      <c r="E68" s="304" t="str" cm="1">
        <f t="array" ref="E68">IF(AX68="","",AX68)</f>
        <v/>
      </c>
      <c r="F68" s="737"/>
      <c r="G68" s="738"/>
      <c r="H68" s="283"/>
      <c r="I68" s="284" t="str" cm="1">
        <f t="array" ref="I68">IF(OR(K13="",K13=0),"",K13)</f>
        <v/>
      </c>
      <c r="J68" s="743" t="str" cm="1">
        <f t="array" ref="J68">IFERROR(IF(F68="","",VLOOKUP(F68,'10. Condition and Temporal'!$B$6:$F$103,5,FALSE)),"Error ▲")</f>
        <v/>
      </c>
      <c r="K68" s="744"/>
      <c r="L68" s="239" t="str" cm="1">
        <f t="array" ref="L68">IFERROR(IF(D68="","",IF(AX68="Distinctiveness",(((((I68*AH68*AJ68)-(I68*V68*X68))*(AV68*AT68))+(I68*V68*X68))*AP68/1000),((((I68*AH68*AJ68)-(I68*V68*X68))*(AV68*AR68))+(I68*V68*X68))*AP68/1000)),"This intervention is not permitted within the SSM ▲")</f>
        <v/>
      </c>
      <c r="M68" s="955" t="str" cm="1">
        <f t="array" ref="M68">IFERROR(IF(F68="","",L68-AD68),"Error ▲")</f>
        <v/>
      </c>
      <c r="N68" s="954"/>
      <c r="O68" s="236"/>
      <c r="P68" s="180"/>
      <c r="Q68" s="225"/>
      <c r="R68" s="720"/>
      <c r="S68" s="226"/>
      <c r="T68" s="170" t="str" cm="1">
        <f t="array" ref="T68">IF(D68="","",K13)</f>
        <v/>
      </c>
      <c r="U68" s="161" t="str" cm="1">
        <f t="array" ref="U68">IF($D68="","",T13)</f>
        <v/>
      </c>
      <c r="V68" s="178" t="str" cm="1">
        <f t="array" ref="V68">IF($D68="","",V13)</f>
        <v/>
      </c>
      <c r="W68" s="161" t="str" cm="1">
        <f t="array" ref="W68">IF($D68="","",W13)</f>
        <v/>
      </c>
      <c r="X68" s="162" t="str" cm="1">
        <f t="array" ref="X68">IF($D68="","",X13)</f>
        <v/>
      </c>
      <c r="Y68" s="292"/>
      <c r="Z68" s="292"/>
      <c r="AA68" s="292"/>
      <c r="AB68" s="162" t="str" cm="1">
        <f t="array" ref="AB68">IF($D68="","",AB13)</f>
        <v/>
      </c>
      <c r="AC68" s="162" t="str" cm="1">
        <f t="array" ref="AC68">IF($D68="","",AD13)</f>
        <v/>
      </c>
      <c r="AD68" s="178" t="str" cm="1">
        <f t="array" ref="AD68">IF(AC68="","",(T68*V68*X68)*AC68/1000)</f>
        <v/>
      </c>
      <c r="AE68" s="170" t="str" cm="1">
        <f t="array" ref="AE68">IF(AD68="","",IF(AH68&lt;V68,"Not Acceptable","Acceptable"))</f>
        <v/>
      </c>
      <c r="AF68" s="170" t="str" cm="1">
        <f t="array" ref="AF68">IF(D68="","",I68)</f>
        <v/>
      </c>
      <c r="AG68" s="161" t="str" cm="1">
        <f t="array" ref="AG68">IF(D68="","",VLOOKUP(F68,'9. All Habitats + Multipliers'!$C$4:$K$102,5,FALSE))</f>
        <v/>
      </c>
      <c r="AH68" s="178" t="str" cm="1">
        <f t="array" ref="AH68">IF(AG68="","",VLOOKUP(AG68,'11. Lists'!$S$47:$U$50,2,FALSE))</f>
        <v/>
      </c>
      <c r="AI68" s="170" t="str" cm="1">
        <f t="array" ref="AI68">IF(D68="","",J68)</f>
        <v/>
      </c>
      <c r="AJ68" s="161" t="str" cm="1">
        <f t="array" ref="AJ68">IF(AI68="","",VLOOKUP(AI68,'11. Lists'!$F$47:$G$51,2,FALSE))</f>
        <v/>
      </c>
      <c r="AK68" s="292"/>
      <c r="AL68" s="292"/>
      <c r="AM68" s="292"/>
      <c r="AN68" s="178" t="str" cm="1">
        <f t="array" ref="AN68">IF(H68="","",H68)</f>
        <v/>
      </c>
      <c r="AO68" s="161" t="str" cm="1">
        <f t="array" ref="AO68">IF(AN68="","",VLOOKUP(AN68,'11. Lists'!$F$36:$H$38,2,FALSE))</f>
        <v/>
      </c>
      <c r="AP68" s="178" t="str" cm="1">
        <f t="array" ref="AP68">IF(AN68="","",VLOOKUP(AN68,'11. Lists'!$F$36:$H$38,3,FALSE))</f>
        <v/>
      </c>
      <c r="AQ68" s="161"/>
      <c r="AR68" s="178"/>
      <c r="AS68" s="161"/>
      <c r="AT68" s="178"/>
      <c r="AU68" s="161" t="str" cm="1">
        <f t="array" ref="AU68">IF(D68="","",VLOOKUP(F68,'9. All Habitats + Multipliers'!$C$4:$K$102,8,FALSE))</f>
        <v/>
      </c>
      <c r="AV68" s="178" t="str" cm="1">
        <f t="array" ref="AV68">IF(AU68="","",VLOOKUP(AU68,'11. Lists'!$J$35:$K$38,2,FALSE))</f>
        <v/>
      </c>
      <c r="AW68" s="161" t="str" cm="1">
        <f t="array" ref="AW68">IF(D68="","",VLOOKUP(D68,'10. Condition and Temporal'!$B$6:$M$103,4,FALSE))</f>
        <v/>
      </c>
      <c r="AX68" s="178" t="str" cm="1">
        <f t="array" ref="AX68">IF(F68="","",IF(D68=F68,"Condition","Distinctiveness"))</f>
        <v/>
      </c>
      <c r="AY68" s="225"/>
      <c r="AZ68" s="390"/>
      <c r="BA68" s="299">
        <v>3</v>
      </c>
      <c r="BB68" s="162" t="str" cm="1">
        <f t="array" ref="BB68">TRIM(MID(SUBSTITUTE($AW$66,$BA$62,REPT(" ",LEN($AW$66))),($BA68-1)*LEN($AW$66)+1,LEN($AW$66)))</f>
        <v/>
      </c>
      <c r="BC68" s="162" t="str" cm="1">
        <f t="array" ref="BC68">TRIM(MID(SUBSTITUTE($AW$67,$BA$62,REPT(" ",LEN($AW$67))),($BA68-1)*LEN($AW$67)+1,LEN($AW$67)))</f>
        <v/>
      </c>
      <c r="BD68" s="162" t="str" cm="1">
        <f t="array" ref="BD68">TRIM(MID(SUBSTITUTE($AW$68,$BA$62,REPT(" ",LEN($AW$68))),($BA68-1)*LEN($AW$68)+1,LEN($AW$68)))</f>
        <v/>
      </c>
      <c r="BE68" s="162" t="str" cm="1">
        <f t="array" ref="BE68">TRIM(MID(SUBSTITUTE($AW$69,$BA$62,REPT(" ",LEN($AW$69))),($BA68-1)*LEN($AW$69)+1,LEN($AW$69)))</f>
        <v/>
      </c>
      <c r="BF68" s="162" t="str" cm="1">
        <f t="array" ref="BF68">TRIM(MID(SUBSTITUTE($AW$70,$BA$62,REPT(" ",LEN($AW$70))),($BA68-1)*LEN($AW$70)+1,LEN($AW$70)))</f>
        <v/>
      </c>
      <c r="BG68" s="162" t="str" cm="1">
        <f t="array" ref="BG68">TRIM(MID(SUBSTITUTE($AW$71,$BA$62,REPT(" ",LEN($AW$71))),($BA68-1)*LEN($AW$71)+1,LEN($AW$71)))</f>
        <v/>
      </c>
      <c r="BH68" s="162" t="str" cm="1">
        <f t="array" ref="BH68">TRIM(MID(SUBSTITUTE($AW$72,$BA$62,REPT(" ",LEN($AW$72))),($BA68-1)*LEN($AW$72)+1,LEN($AW$72)))</f>
        <v/>
      </c>
      <c r="BI68" s="162" t="str" cm="1">
        <f t="array" ref="BI68">TRIM(MID(SUBSTITUTE($AW$73,$BA$62,REPT(" ",LEN($AW$73))),($BA68-1)*LEN($AW$73)+1,LEN($AW$73)))</f>
        <v/>
      </c>
      <c r="BJ68" s="162" t="str" cm="1">
        <f t="array" ref="BJ68">TRIM(MID(SUBSTITUTE($AW$74,$BA$62,REPT(" ",LEN($AW$74))),($BA68-1)*LEN($AW$74)+1,LEN($AW$74)))</f>
        <v/>
      </c>
      <c r="BK68" s="162" t="str" cm="1">
        <f t="array" ref="BK68">TRIM(MID(SUBSTITUTE($AW$75,$BA$62,REPT(" ",LEN($AW$75))),($BA68-1)*LEN($AW$75)+1,LEN($AW$75)))</f>
        <v/>
      </c>
      <c r="BL68" s="162" t="str" cm="1">
        <f t="array" ref="BL68">TRIM(MID(SUBSTITUTE($AW$76,$BA$62,REPT(" ",LEN($AW$76))),($BA68-1)*LEN($AW$76)+1,LEN($AW$76)))</f>
        <v/>
      </c>
      <c r="BM68" s="162" t="str" cm="1">
        <f t="array" ref="BM68">TRIM(MID(SUBSTITUTE($AW$77,$BA$62,REPT(" ",LEN($AW$77))),($BA68-1)*LEN($AW$77)+1,LEN($AW$77)))</f>
        <v/>
      </c>
      <c r="BN68" s="162" t="str" cm="1">
        <f t="array" ref="BN68">TRIM(MID(SUBSTITUTE($AW$78,$BA$62,REPT(" ",LEN($AW$78))),($BA68-1)*LEN($AW$78)+1,LEN($AW$78)))</f>
        <v/>
      </c>
      <c r="BO68" s="162" t="str" cm="1">
        <f t="array" ref="BO68">TRIM(MID(SUBSTITUTE($AW$79,$BA$62,REPT(" ",LEN($AW$79))),($BA68-1)*LEN($AW$79)+1,LEN($AW$79)))</f>
        <v/>
      </c>
      <c r="BP68" s="162" t="str" cm="1">
        <f t="array" ref="BP68">TRIM(MID(SUBSTITUTE($AW$80,$BA$62,REPT(" ",LEN($AW$80))),($BA68-1)*LEN($AW$80)+1,LEN($AW$80)))</f>
        <v/>
      </c>
      <c r="BQ68" s="162" t="str" cm="1">
        <f t="array" ref="BQ68">TRIM(MID(SUBSTITUTE($AW$81,$BA$62,REPT(" ",LEN($AW$81))),($BA68-1)*LEN($AW$81)+1,LEN($AW$81)))</f>
        <v/>
      </c>
      <c r="BR68" s="162" t="str" cm="1">
        <f t="array" ref="BR68">TRIM(MID(SUBSTITUTE($AW$82,$BA$62,REPT(" ",LEN($AW$82))),($BA68-1)*LEN($AW$82)+1,LEN($AW$82)))</f>
        <v/>
      </c>
      <c r="BS68" s="162" t="str" cm="1">
        <f t="array" ref="BS68">TRIM(MID(SUBSTITUTE($AW$83,$BA$62,REPT(" ",LEN($AW$83))),($BA68-1)*LEN($AW$83)+1,LEN($AW$83)))</f>
        <v/>
      </c>
      <c r="BT68" s="162" t="str" cm="1">
        <f t="array" ref="BT68">TRIM(MID(SUBSTITUTE($AW$84,$BA$62,REPT(" ",LEN($AW$84))),($BA68-1)*LEN($AW$84)+1,LEN($AW$84)))</f>
        <v/>
      </c>
      <c r="BU68" s="178" t="str" cm="1">
        <f t="array" ref="BU68">TRIM(MID(SUBSTITUTE($AW$85,$BA$62,REPT(" ",LEN($AW$85))),($BA68-1)*LEN($AW$85)+1,LEN($AW$85)))</f>
        <v/>
      </c>
      <c r="BV68" s="161" t="str" cm="1">
        <f t="array" ref="BV68">IF(BX68=0,"",CONCATENATE(BW68,"66:",BW68,BX68+65))</f>
        <v/>
      </c>
      <c r="BW68" s="300" t="s">
        <v>200</v>
      </c>
      <c r="BX68" s="301" cm="1">
        <f t="array" ref="BX68">BD64</f>
        <v>0</v>
      </c>
    </row>
    <row r="69" spans="1:76" ht="15.6" customHeight="1">
      <c r="A69" s="224"/>
      <c r="B69" s="171">
        <v>4</v>
      </c>
      <c r="C69" s="302" t="str" cm="1">
        <f t="array" ref="C69">IF(D69="","",C14)</f>
        <v/>
      </c>
      <c r="D69" s="303" t="str" cm="1">
        <f t="array" ref="D69">IF(OR(K14="",K14=0),"",D14)</f>
        <v/>
      </c>
      <c r="E69" s="304" t="str" cm="1">
        <f t="array" ref="E69">IF(AX69="","",AX69)</f>
        <v/>
      </c>
      <c r="F69" s="737"/>
      <c r="G69" s="738"/>
      <c r="H69" s="283"/>
      <c r="I69" s="284" t="str" cm="1">
        <f t="array" ref="I69">IF(OR(K14="",K14=0),"",K14)</f>
        <v/>
      </c>
      <c r="J69" s="743" t="str" cm="1">
        <f t="array" ref="J69">IFERROR(IF(F69="","",VLOOKUP(F69,'10. Condition and Temporal'!$B$6:$F$103,5,FALSE)),"Error ▲")</f>
        <v/>
      </c>
      <c r="K69" s="744"/>
      <c r="L69" s="239" t="str" cm="1">
        <f t="array" ref="L69">IFERROR(IF(D69="","",IF(AX69="Distinctiveness",(((((I69*AH69*AJ69)-(I69*V69*X69))*(AV69*AT69))+(I69*V69*X69))*AP69/1000),((((I69*AH69*AJ69)-(I69*V69*X69))*(AV69*AR69))+(I69*V69*X69))*AP69/1000)),"This intervention is not permitted within the SSM ▲")</f>
        <v/>
      </c>
      <c r="M69" s="955" t="str" cm="1">
        <f t="array" ref="M69">IFERROR(IF(F69="","",L69-AD69),"Error ▲")</f>
        <v/>
      </c>
      <c r="N69" s="954"/>
      <c r="O69" s="236"/>
      <c r="P69" s="180"/>
      <c r="Q69" s="225"/>
      <c r="R69" s="720"/>
      <c r="S69" s="226"/>
      <c r="T69" s="170" t="str" cm="1">
        <f t="array" ref="T69">IF(D69="","",K14)</f>
        <v/>
      </c>
      <c r="U69" s="161" t="str" cm="1">
        <f t="array" ref="U69">IF($D69="","",T14)</f>
        <v/>
      </c>
      <c r="V69" s="178" t="str" cm="1">
        <f t="array" ref="V69">IF($D69="","",V14)</f>
        <v/>
      </c>
      <c r="W69" s="161" t="str" cm="1">
        <f t="array" ref="W69">IF($D69="","",W14)</f>
        <v/>
      </c>
      <c r="X69" s="162" t="str" cm="1">
        <f t="array" ref="X69">IF($D69="","",X14)</f>
        <v/>
      </c>
      <c r="Y69" s="292"/>
      <c r="Z69" s="292"/>
      <c r="AA69" s="292"/>
      <c r="AB69" s="162" t="str" cm="1">
        <f t="array" ref="AB69">IF($D69="","",AB14)</f>
        <v/>
      </c>
      <c r="AC69" s="162" t="str" cm="1">
        <f t="array" ref="AC69">IF($D69="","",AD14)</f>
        <v/>
      </c>
      <c r="AD69" s="178" t="str" cm="1">
        <f t="array" ref="AD69">IF(AC69="","",(T69*V69*X69)*AC69/1000)</f>
        <v/>
      </c>
      <c r="AE69" s="170" t="str" cm="1">
        <f t="array" ref="AE69">IF(AD69="","",IF(AH69&lt;V69,"Not Acceptable","Acceptable"))</f>
        <v/>
      </c>
      <c r="AF69" s="170" t="str" cm="1">
        <f t="array" ref="AF69">IF(D69="","",I69)</f>
        <v/>
      </c>
      <c r="AG69" s="161" t="str" cm="1">
        <f t="array" ref="AG69">IF(D69="","",VLOOKUP(F69,'9. All Habitats + Multipliers'!$C$4:$K$102,5,FALSE))</f>
        <v/>
      </c>
      <c r="AH69" s="178" t="str" cm="1">
        <f t="array" ref="AH69">IF(AG69="","",VLOOKUP(AG69,'11. Lists'!$S$47:$U$50,2,FALSE))</f>
        <v/>
      </c>
      <c r="AI69" s="170" t="str" cm="1">
        <f t="array" ref="AI69">IF(D69="","",J69)</f>
        <v/>
      </c>
      <c r="AJ69" s="161" t="str" cm="1">
        <f t="array" ref="AJ69">IF(AI69="","",VLOOKUP(AI69,'11. Lists'!$F$47:$G$51,2,FALSE))</f>
        <v/>
      </c>
      <c r="AK69" s="292"/>
      <c r="AL69" s="292"/>
      <c r="AM69" s="292"/>
      <c r="AN69" s="178" t="str" cm="1">
        <f t="array" ref="AN69">IF(H69="","",H69)</f>
        <v/>
      </c>
      <c r="AO69" s="161" t="str" cm="1">
        <f t="array" ref="AO69">IF(AN69="","",VLOOKUP(AN69,'11. Lists'!$F$36:$H$38,2,FALSE))</f>
        <v/>
      </c>
      <c r="AP69" s="178" t="str" cm="1">
        <f t="array" ref="AP69">IF(AN69="","",VLOOKUP(AN69,'11. Lists'!$F$36:$H$38,3,FALSE))</f>
        <v/>
      </c>
      <c r="AQ69" s="161"/>
      <c r="AR69" s="178"/>
      <c r="AS69" s="161"/>
      <c r="AT69" s="178"/>
      <c r="AU69" s="161" t="str" cm="1">
        <f t="array" ref="AU69">IF(D69="","",VLOOKUP(F69,'9. All Habitats + Multipliers'!$C$4:$K$102,8,FALSE))</f>
        <v/>
      </c>
      <c r="AV69" s="178" t="str" cm="1">
        <f t="array" ref="AV69">IF(AU69="","",VLOOKUP(AU69,'11. Lists'!$J$35:$K$38,2,FALSE))</f>
        <v/>
      </c>
      <c r="AW69" s="161" t="str" cm="1">
        <f t="array" ref="AW69">IF(D69="","",VLOOKUP(D69,'10. Condition and Temporal'!$B$6:$M$103,4,FALSE))</f>
        <v/>
      </c>
      <c r="AX69" s="178" t="str" cm="1">
        <f t="array" ref="AX69">IF(F69="","",IF(D69=F69,"Condition","Distinctiveness"))</f>
        <v/>
      </c>
      <c r="AY69" s="225"/>
      <c r="AZ69" s="390"/>
      <c r="BA69" s="299">
        <v>4</v>
      </c>
      <c r="BB69" s="162" t="str" cm="1">
        <f t="array" ref="BB69">TRIM(MID(SUBSTITUTE($AW$66,$BA$62,REPT(" ",LEN($AW$66))),($BA69-1)*LEN($AW$66)+1,LEN($AW$66)))</f>
        <v/>
      </c>
      <c r="BC69" s="162" t="str" cm="1">
        <f t="array" ref="BC69">TRIM(MID(SUBSTITUTE($AW$67,$BA$62,REPT(" ",LEN($AW$67))),($BA69-1)*LEN($AW$67)+1,LEN($AW$67)))</f>
        <v/>
      </c>
      <c r="BD69" s="162" t="str" cm="1">
        <f t="array" ref="BD69">TRIM(MID(SUBSTITUTE($AW$68,$BA$62,REPT(" ",LEN($AW$68))),($BA69-1)*LEN($AW$68)+1,LEN($AW$68)))</f>
        <v/>
      </c>
      <c r="BE69" s="162" t="str" cm="1">
        <f t="array" ref="BE69">TRIM(MID(SUBSTITUTE($AW$69,$BA$62,REPT(" ",LEN($AW$69))),($BA69-1)*LEN($AW$69)+1,LEN($AW$69)))</f>
        <v/>
      </c>
      <c r="BF69" s="162" t="str" cm="1">
        <f t="array" ref="BF69">TRIM(MID(SUBSTITUTE($AW$70,$BA$62,REPT(" ",LEN($AW$70))),($BA69-1)*LEN($AW$70)+1,LEN($AW$70)))</f>
        <v/>
      </c>
      <c r="BG69" s="162" t="str" cm="1">
        <f t="array" ref="BG69">TRIM(MID(SUBSTITUTE($AW$71,$BA$62,REPT(" ",LEN($AW$71))),($BA69-1)*LEN($AW$71)+1,LEN($AW$71)))</f>
        <v/>
      </c>
      <c r="BH69" s="162" t="str" cm="1">
        <f t="array" ref="BH69">TRIM(MID(SUBSTITUTE($AW$72,$BA$62,REPT(" ",LEN($AW$72))),($BA69-1)*LEN($AW$72)+1,LEN($AW$72)))</f>
        <v/>
      </c>
      <c r="BI69" s="162" t="str" cm="1">
        <f t="array" ref="BI69">TRIM(MID(SUBSTITUTE($AW$73,$BA$62,REPT(" ",LEN($AW$73))),($BA69-1)*LEN($AW$73)+1,LEN($AW$73)))</f>
        <v/>
      </c>
      <c r="BJ69" s="162" t="str" cm="1">
        <f t="array" ref="BJ69">TRIM(MID(SUBSTITUTE($AW$74,$BA$62,REPT(" ",LEN($AW$74))),($BA69-1)*LEN($AW$74)+1,LEN($AW$74)))</f>
        <v/>
      </c>
      <c r="BK69" s="162" t="str" cm="1">
        <f t="array" ref="BK69">TRIM(MID(SUBSTITUTE($AW$75,$BA$62,REPT(" ",LEN($AW$75))),($BA69-1)*LEN($AW$75)+1,LEN($AW$75)))</f>
        <v/>
      </c>
      <c r="BL69" s="162" t="str" cm="1">
        <f t="array" ref="BL69">TRIM(MID(SUBSTITUTE($AW$76,$BA$62,REPT(" ",LEN($AW$76))),($BA69-1)*LEN($AW$76)+1,LEN($AW$76)))</f>
        <v/>
      </c>
      <c r="BM69" s="162" t="str" cm="1">
        <f t="array" ref="BM69">TRIM(MID(SUBSTITUTE($AW$77,$BA$62,REPT(" ",LEN($AW$77))),($BA69-1)*LEN($AW$77)+1,LEN($AW$77)))</f>
        <v/>
      </c>
      <c r="BN69" s="162" t="str" cm="1">
        <f t="array" ref="BN69">TRIM(MID(SUBSTITUTE($AW$78,$BA$62,REPT(" ",LEN($AW$78))),($BA69-1)*LEN($AW$78)+1,LEN($AW$78)))</f>
        <v/>
      </c>
      <c r="BO69" s="162" t="str" cm="1">
        <f t="array" ref="BO69">TRIM(MID(SUBSTITUTE($AW$79,$BA$62,REPT(" ",LEN($AW$79))),($BA69-1)*LEN($AW$79)+1,LEN($AW$79)))</f>
        <v/>
      </c>
      <c r="BP69" s="162" t="str" cm="1">
        <f t="array" ref="BP69">TRIM(MID(SUBSTITUTE($AW$80,$BA$62,REPT(" ",LEN($AW$80))),($BA69-1)*LEN($AW$80)+1,LEN($AW$80)))</f>
        <v/>
      </c>
      <c r="BQ69" s="162" t="str" cm="1">
        <f t="array" ref="BQ69">TRIM(MID(SUBSTITUTE($AW$81,$BA$62,REPT(" ",LEN($AW$81))),($BA69-1)*LEN($AW$81)+1,LEN($AW$81)))</f>
        <v/>
      </c>
      <c r="BR69" s="162" t="str" cm="1">
        <f t="array" ref="BR69">TRIM(MID(SUBSTITUTE($AW$82,$BA$62,REPT(" ",LEN($AW$82))),($BA69-1)*LEN($AW$82)+1,LEN($AW$82)))</f>
        <v/>
      </c>
      <c r="BS69" s="162" t="str" cm="1">
        <f t="array" ref="BS69">TRIM(MID(SUBSTITUTE($AW$83,$BA$62,REPT(" ",LEN($AW$83))),($BA69-1)*LEN($AW$83)+1,LEN($AW$83)))</f>
        <v/>
      </c>
      <c r="BT69" s="162" t="str" cm="1">
        <f t="array" ref="BT69">TRIM(MID(SUBSTITUTE($AW$84,$BA$62,REPT(" ",LEN($AW$84))),($BA69-1)*LEN($AW$84)+1,LEN($AW$84)))</f>
        <v/>
      </c>
      <c r="BU69" s="178" t="str" cm="1">
        <f t="array" ref="BU69">TRIM(MID(SUBSTITUTE($AW$85,$BA$62,REPT(" ",LEN($AW$85))),($BA69-1)*LEN($AW$85)+1,LEN($AW$85)))</f>
        <v/>
      </c>
      <c r="BV69" s="161" t="str" cm="1">
        <f t="array" ref="BV69">IF(BX69=0,"",CONCATENATE(BW69,"66:",BW69,BX69+65))</f>
        <v/>
      </c>
      <c r="BW69" s="300" t="s">
        <v>201</v>
      </c>
      <c r="BX69" s="301" cm="1">
        <f t="array" ref="BX69">BE64</f>
        <v>0</v>
      </c>
    </row>
    <row r="70" spans="1:76" ht="15.6" customHeight="1">
      <c r="A70" s="224"/>
      <c r="B70" s="171">
        <v>5</v>
      </c>
      <c r="C70" s="302" t="str" cm="1">
        <f t="array" ref="C70">IF(D70="","",C15)</f>
        <v/>
      </c>
      <c r="D70" s="303" t="str" cm="1">
        <f t="array" ref="D70">IF(OR(K15="",K15=0),"",D15)</f>
        <v/>
      </c>
      <c r="E70" s="304" t="str" cm="1">
        <f t="array" ref="E70">IF(AX70="","",AX70)</f>
        <v/>
      </c>
      <c r="F70" s="737"/>
      <c r="G70" s="738"/>
      <c r="H70" s="283"/>
      <c r="I70" s="284" t="str" cm="1">
        <f t="array" ref="I70">IF(OR(K15="",K15=0),"",K15)</f>
        <v/>
      </c>
      <c r="J70" s="743" t="str" cm="1">
        <f t="array" ref="J70">IFERROR(IF(F70="","",VLOOKUP(F70,'10. Condition and Temporal'!$B$6:$F$103,5,FALSE)),"Error ▲")</f>
        <v/>
      </c>
      <c r="K70" s="744"/>
      <c r="L70" s="239" t="str" cm="1">
        <f t="array" ref="L70">IFERROR(IF(D70="","",IF(AX70="Distinctiveness",(((((I70*AH70*AJ70)-(I70*V70*X70))*(AV70*AT70))+(I70*V70*X70))*AP70/1000),((((I70*AH70*AJ70)-(I70*V70*X70))*(AV70*AR70))+(I70*V70*X70))*AP70/1000)),"This intervention is not permitted within the SSM ▲")</f>
        <v/>
      </c>
      <c r="M70" s="955" t="str" cm="1">
        <f t="array" ref="M70">IFERROR(IF(F70="","",L70-AD70),"Error ▲")</f>
        <v/>
      </c>
      <c r="N70" s="954"/>
      <c r="O70" s="236"/>
      <c r="P70" s="180"/>
      <c r="Q70" s="225"/>
      <c r="R70" s="720"/>
      <c r="S70" s="226"/>
      <c r="T70" s="170" t="str" cm="1">
        <f t="array" ref="T70">IF(D70="","",K15)</f>
        <v/>
      </c>
      <c r="U70" s="161" t="str" cm="1">
        <f t="array" ref="U70">IF($D70="","",T15)</f>
        <v/>
      </c>
      <c r="V70" s="178" t="str" cm="1">
        <f t="array" ref="V70">IF($D70="","",V15)</f>
        <v/>
      </c>
      <c r="W70" s="161" t="str" cm="1">
        <f t="array" ref="W70">IF($D70="","",W15)</f>
        <v/>
      </c>
      <c r="X70" s="162" t="str" cm="1">
        <f t="array" ref="X70">IF($D70="","",X15)</f>
        <v/>
      </c>
      <c r="Y70" s="292"/>
      <c r="Z70" s="292"/>
      <c r="AA70" s="292"/>
      <c r="AB70" s="162" t="str" cm="1">
        <f t="array" ref="AB70">IF($D70="","",AB15)</f>
        <v/>
      </c>
      <c r="AC70" s="162" t="str" cm="1">
        <f t="array" ref="AC70">IF($D70="","",AD15)</f>
        <v/>
      </c>
      <c r="AD70" s="178" t="str" cm="1">
        <f t="array" ref="AD70">IF(AC70="","",(T70*V70*X70)*AC70/1000)</f>
        <v/>
      </c>
      <c r="AE70" s="170" t="str" cm="1">
        <f t="array" ref="AE70">IF(AD70="","",IF(AH70&lt;V70,"Not Acceptable","Acceptable"))</f>
        <v/>
      </c>
      <c r="AF70" s="170" t="str" cm="1">
        <f t="array" ref="AF70">IF(D70="","",I70)</f>
        <v/>
      </c>
      <c r="AG70" s="161" t="str" cm="1">
        <f t="array" ref="AG70">IF(D70="","",VLOOKUP(F70,'9. All Habitats + Multipliers'!$C$4:$K$102,5,FALSE))</f>
        <v/>
      </c>
      <c r="AH70" s="178" t="str" cm="1">
        <f t="array" ref="AH70">IF(AG70="","",VLOOKUP(AG70,'11. Lists'!$S$47:$U$50,2,FALSE))</f>
        <v/>
      </c>
      <c r="AI70" s="170" t="str" cm="1">
        <f t="array" ref="AI70">IF(D70="","",J70)</f>
        <v/>
      </c>
      <c r="AJ70" s="161" t="str" cm="1">
        <f t="array" ref="AJ70">IF(AI70="","",VLOOKUP(AI70,'11. Lists'!$F$47:$G$51,2,FALSE))</f>
        <v/>
      </c>
      <c r="AK70" s="292"/>
      <c r="AL70" s="292"/>
      <c r="AM70" s="292"/>
      <c r="AN70" s="178" t="str" cm="1">
        <f t="array" ref="AN70">IF(H70="","",H70)</f>
        <v/>
      </c>
      <c r="AO70" s="161" t="str" cm="1">
        <f t="array" ref="AO70">IF(AN70="","",VLOOKUP(AN70,'11. Lists'!$F$36:$H$38,2,FALSE))</f>
        <v/>
      </c>
      <c r="AP70" s="178" t="str" cm="1">
        <f t="array" ref="AP70">IF(AN70="","",VLOOKUP(AN70,'11. Lists'!$F$36:$H$38,3,FALSE))</f>
        <v/>
      </c>
      <c r="AQ70" s="161"/>
      <c r="AR70" s="178"/>
      <c r="AS70" s="161"/>
      <c r="AT70" s="178"/>
      <c r="AU70" s="161" t="str" cm="1">
        <f t="array" ref="AU70">IF(D70="","",VLOOKUP(F70,'9. All Habitats + Multipliers'!$C$4:$K$102,8,FALSE))</f>
        <v/>
      </c>
      <c r="AV70" s="178" t="str" cm="1">
        <f t="array" ref="AV70">IF(AU70="","",VLOOKUP(AU70,'11. Lists'!$J$35:$K$38,2,FALSE))</f>
        <v/>
      </c>
      <c r="AW70" s="161" t="str" cm="1">
        <f t="array" ref="AW70">IF(D70="","",VLOOKUP(D70,'10. Condition and Temporal'!$B$6:$M$103,4,FALSE))</f>
        <v/>
      </c>
      <c r="AX70" s="178" t="str" cm="1">
        <f t="array" ref="AX70">IF(F70="","",IF(D70=F70,"Condition","Distinctiveness"))</f>
        <v/>
      </c>
      <c r="AY70" s="225"/>
      <c r="AZ70" s="390"/>
      <c r="BA70" s="299">
        <v>5</v>
      </c>
      <c r="BB70" s="162" t="str" cm="1">
        <f t="array" ref="BB70">TRIM(MID(SUBSTITUTE($AW$66,$BA$62,REPT(" ",LEN($AW$66))),($BA70-1)*LEN($AW$66)+1,LEN($AW$66)))</f>
        <v/>
      </c>
      <c r="BC70" s="162" t="str" cm="1">
        <f t="array" ref="BC70">TRIM(MID(SUBSTITUTE($AW$67,$BA$62,REPT(" ",LEN($AW$67))),($BA70-1)*LEN($AW$67)+1,LEN($AW$67)))</f>
        <v/>
      </c>
      <c r="BD70" s="162" t="str" cm="1">
        <f t="array" ref="BD70">TRIM(MID(SUBSTITUTE($AW$68,$BA$62,REPT(" ",LEN($AW$68))),($BA70-1)*LEN($AW$68)+1,LEN($AW$68)))</f>
        <v/>
      </c>
      <c r="BE70" s="162" t="str" cm="1">
        <f t="array" ref="BE70">TRIM(MID(SUBSTITUTE($AW$69,$BA$62,REPT(" ",LEN($AW$69))),($BA70-1)*LEN($AW$69)+1,LEN($AW$69)))</f>
        <v/>
      </c>
      <c r="BF70" s="162" t="str" cm="1">
        <f t="array" ref="BF70">TRIM(MID(SUBSTITUTE($AW$70,$BA$62,REPT(" ",LEN($AW$70))),($BA70-1)*LEN($AW$70)+1,LEN($AW$70)))</f>
        <v/>
      </c>
      <c r="BG70" s="162" t="str" cm="1">
        <f t="array" ref="BG70">TRIM(MID(SUBSTITUTE($AW$71,$BA$62,REPT(" ",LEN($AW$71))),($BA70-1)*LEN($AW$71)+1,LEN($AW$71)))</f>
        <v/>
      </c>
      <c r="BH70" s="162" t="str" cm="1">
        <f t="array" ref="BH70">TRIM(MID(SUBSTITUTE($AW$72,$BA$62,REPT(" ",LEN($AW$72))),($BA70-1)*LEN($AW$72)+1,LEN($AW$72)))</f>
        <v/>
      </c>
      <c r="BI70" s="162" t="str" cm="1">
        <f t="array" ref="BI70">TRIM(MID(SUBSTITUTE($AW$73,$BA$62,REPT(" ",LEN($AW$73))),($BA70-1)*LEN($AW$73)+1,LEN($AW$73)))</f>
        <v/>
      </c>
      <c r="BJ70" s="162" t="str" cm="1">
        <f t="array" ref="BJ70">TRIM(MID(SUBSTITUTE($AW$74,$BA$62,REPT(" ",LEN($AW$74))),($BA70-1)*LEN($AW$74)+1,LEN($AW$74)))</f>
        <v/>
      </c>
      <c r="BK70" s="162" t="str" cm="1">
        <f t="array" ref="BK70">TRIM(MID(SUBSTITUTE($AW$75,$BA$62,REPT(" ",LEN($AW$75))),($BA70-1)*LEN($AW$75)+1,LEN($AW$75)))</f>
        <v/>
      </c>
      <c r="BL70" s="162" t="str" cm="1">
        <f t="array" ref="BL70">TRIM(MID(SUBSTITUTE($AW$76,$BA$62,REPT(" ",LEN($AW$76))),($BA70-1)*LEN($AW$76)+1,LEN($AW$76)))</f>
        <v/>
      </c>
      <c r="BM70" s="162" t="str" cm="1">
        <f t="array" ref="BM70">TRIM(MID(SUBSTITUTE($AW$77,$BA$62,REPT(" ",LEN($AW$77))),($BA70-1)*LEN($AW$77)+1,LEN($AW$77)))</f>
        <v/>
      </c>
      <c r="BN70" s="162" t="str" cm="1">
        <f t="array" ref="BN70">TRIM(MID(SUBSTITUTE($AW$78,$BA$62,REPT(" ",LEN($AW$78))),($BA70-1)*LEN($AW$78)+1,LEN($AW$78)))</f>
        <v/>
      </c>
      <c r="BO70" s="162" t="str" cm="1">
        <f t="array" ref="BO70">TRIM(MID(SUBSTITUTE($AW$79,$BA$62,REPT(" ",LEN($AW$79))),($BA70-1)*LEN($AW$79)+1,LEN($AW$79)))</f>
        <v/>
      </c>
      <c r="BP70" s="162" t="str" cm="1">
        <f t="array" ref="BP70">TRIM(MID(SUBSTITUTE($AW$80,$BA$62,REPT(" ",LEN($AW$80))),($BA70-1)*LEN($AW$80)+1,LEN($AW$80)))</f>
        <v/>
      </c>
      <c r="BQ70" s="162" t="str" cm="1">
        <f t="array" ref="BQ70">TRIM(MID(SUBSTITUTE($AW$81,$BA$62,REPT(" ",LEN($AW$81))),($BA70-1)*LEN($AW$81)+1,LEN($AW$81)))</f>
        <v/>
      </c>
      <c r="BR70" s="162" t="str" cm="1">
        <f t="array" ref="BR70">TRIM(MID(SUBSTITUTE($AW$82,$BA$62,REPT(" ",LEN($AW$82))),($BA70-1)*LEN($AW$82)+1,LEN($AW$82)))</f>
        <v/>
      </c>
      <c r="BS70" s="162" t="str" cm="1">
        <f t="array" ref="BS70">TRIM(MID(SUBSTITUTE($AW$83,$BA$62,REPT(" ",LEN($AW$83))),($BA70-1)*LEN($AW$83)+1,LEN($AW$83)))</f>
        <v/>
      </c>
      <c r="BT70" s="162" t="str" cm="1">
        <f t="array" ref="BT70">TRIM(MID(SUBSTITUTE($AW$84,$BA$62,REPT(" ",LEN($AW$84))),($BA70-1)*LEN($AW$84)+1,LEN($AW$84)))</f>
        <v/>
      </c>
      <c r="BU70" s="178" t="str" cm="1">
        <f t="array" ref="BU70">TRIM(MID(SUBSTITUTE($AW$85,$BA$62,REPT(" ",LEN($AW$85))),($BA70-1)*LEN($AW$85)+1,LEN($AW$85)))</f>
        <v/>
      </c>
      <c r="BV70" s="161" t="str" cm="1">
        <f t="array" ref="BV70">IF(BX70=0,"",CONCATENATE(BW70,"66:",BW70,BX70+65))</f>
        <v/>
      </c>
      <c r="BW70" s="300" t="s">
        <v>202</v>
      </c>
      <c r="BX70" s="301" cm="1">
        <f t="array" ref="BX70">BF64</f>
        <v>0</v>
      </c>
    </row>
    <row r="71" spans="1:76" ht="15.6" customHeight="1">
      <c r="A71" s="224"/>
      <c r="B71" s="171">
        <v>6</v>
      </c>
      <c r="C71" s="302" t="str" cm="1">
        <f t="array" ref="C71">IF(D71="","",C16)</f>
        <v/>
      </c>
      <c r="D71" s="303" t="str" cm="1">
        <f t="array" ref="D71">IF(OR(K16="",K16=0),"",D16)</f>
        <v/>
      </c>
      <c r="E71" s="304" t="str" cm="1">
        <f t="array" ref="E71">IF(AX71="","",AX71)</f>
        <v/>
      </c>
      <c r="F71" s="737"/>
      <c r="G71" s="738"/>
      <c r="H71" s="283"/>
      <c r="I71" s="284" t="str" cm="1">
        <f t="array" ref="I71">IF(OR(K16="",K16=0),"",K16)</f>
        <v/>
      </c>
      <c r="J71" s="743" t="str" cm="1">
        <f t="array" ref="J71">IFERROR(IF(F71="","",VLOOKUP(F71,'10. Condition and Temporal'!$B$6:$F$103,5,FALSE)),"Error ▲")</f>
        <v/>
      </c>
      <c r="K71" s="744"/>
      <c r="L71" s="239" t="str" cm="1">
        <f t="array" ref="L71">IFERROR(IF(D71="","",IF(AX71="Distinctiveness",(((((I71*AH71*AJ71)-(I71*V71*X71))*(AV71*AT71))+(I71*V71*X71))*AP71/1000),((((I71*AH71*AJ71)-(I71*V71*X71))*(AV71*AR71))+(I71*V71*X71))*AP71/1000)),"This intervention is not permitted within the SSM ▲")</f>
        <v/>
      </c>
      <c r="M71" s="955" t="str" cm="1">
        <f t="array" ref="M71">IFERROR(IF(F71="","",L71-AD71),"Error ▲")</f>
        <v/>
      </c>
      <c r="N71" s="954"/>
      <c r="O71" s="236"/>
      <c r="P71" s="180"/>
      <c r="Q71" s="225"/>
      <c r="R71" s="720"/>
      <c r="S71" s="226"/>
      <c r="T71" s="170" t="str" cm="1">
        <f t="array" ref="T71">IF(D71="","",K16)</f>
        <v/>
      </c>
      <c r="U71" s="161" t="str" cm="1">
        <f t="array" ref="U71">IF($D71="","",T16)</f>
        <v/>
      </c>
      <c r="V71" s="178" t="str" cm="1">
        <f t="array" ref="V71">IF($D71="","",V16)</f>
        <v/>
      </c>
      <c r="W71" s="161" t="str" cm="1">
        <f t="array" ref="W71">IF($D71="","",W16)</f>
        <v/>
      </c>
      <c r="X71" s="162" t="str" cm="1">
        <f t="array" ref="X71">IF($D71="","",X16)</f>
        <v/>
      </c>
      <c r="Y71" s="292"/>
      <c r="Z71" s="292"/>
      <c r="AA71" s="292"/>
      <c r="AB71" s="162" t="str" cm="1">
        <f t="array" ref="AB71">IF($D71="","",AB16)</f>
        <v/>
      </c>
      <c r="AC71" s="162" t="str" cm="1">
        <f t="array" ref="AC71">IF($D71="","",AD16)</f>
        <v/>
      </c>
      <c r="AD71" s="178" t="str" cm="1">
        <f t="array" ref="AD71">IF(AC71="","",(T71*V71*X71)*AC71/1000)</f>
        <v/>
      </c>
      <c r="AE71" s="170" t="str" cm="1">
        <f t="array" ref="AE71">IF(AD71="","",IF(AH71&lt;V71,"Not Acceptable","Acceptable"))</f>
        <v/>
      </c>
      <c r="AF71" s="170" t="str" cm="1">
        <f t="array" ref="AF71">IF(D71="","",I71)</f>
        <v/>
      </c>
      <c r="AG71" s="161" t="str" cm="1">
        <f t="array" ref="AG71">IF(D71="","",VLOOKUP(F71,'9. All Habitats + Multipliers'!$C$4:$K$102,5,FALSE))</f>
        <v/>
      </c>
      <c r="AH71" s="178" t="str" cm="1">
        <f t="array" ref="AH71">IF(AG71="","",VLOOKUP(AG71,'11. Lists'!$S$47:$U$50,2,FALSE))</f>
        <v/>
      </c>
      <c r="AI71" s="170" t="str" cm="1">
        <f t="array" ref="AI71">IF(D71="","",J71)</f>
        <v/>
      </c>
      <c r="AJ71" s="161" t="str" cm="1">
        <f t="array" ref="AJ71">IF(AI71="","",VLOOKUP(AI71,'11. Lists'!$F$47:$G$51,2,FALSE))</f>
        <v/>
      </c>
      <c r="AK71" s="292"/>
      <c r="AL71" s="292"/>
      <c r="AM71" s="292"/>
      <c r="AN71" s="178" t="str" cm="1">
        <f t="array" ref="AN71">IF(H71="","",H71)</f>
        <v/>
      </c>
      <c r="AO71" s="161" t="str" cm="1">
        <f t="array" ref="AO71">IF(AN71="","",VLOOKUP(AN71,'11. Lists'!$F$36:$H$38,2,FALSE))</f>
        <v/>
      </c>
      <c r="AP71" s="178" t="str" cm="1">
        <f t="array" ref="AP71">IF(AN71="","",VLOOKUP(AN71,'11. Lists'!$F$36:$H$38,3,FALSE))</f>
        <v/>
      </c>
      <c r="AQ71" s="161"/>
      <c r="AR71" s="178"/>
      <c r="AS71" s="161"/>
      <c r="AT71" s="178"/>
      <c r="AU71" s="161" t="str" cm="1">
        <f t="array" ref="AU71">IF(D71="","",VLOOKUP(F71,'9. All Habitats + Multipliers'!$C$4:$K$102,8,FALSE))</f>
        <v/>
      </c>
      <c r="AV71" s="178" t="str" cm="1">
        <f t="array" ref="AV71">IF(AU71="","",VLOOKUP(AU71,'11. Lists'!$J$35:$K$38,2,FALSE))</f>
        <v/>
      </c>
      <c r="AW71" s="161" t="str" cm="1">
        <f t="array" ref="AW71">IF(D71="","",VLOOKUP(D71,'10. Condition and Temporal'!$B$6:$M$103,4,FALSE))</f>
        <v/>
      </c>
      <c r="AX71" s="178" t="str" cm="1">
        <f t="array" ref="AX71">IF(F71="","",IF(D71=F71,"Condition","Distinctiveness"))</f>
        <v/>
      </c>
      <c r="AY71" s="225"/>
      <c r="AZ71" s="390"/>
      <c r="BA71" s="299">
        <v>6</v>
      </c>
      <c r="BB71" s="162" t="str" cm="1">
        <f t="array" ref="BB71">TRIM(MID(SUBSTITUTE($AW$66,$BA$62,REPT(" ",LEN($AW$66))),($BA71-1)*LEN($AW$66)+1,LEN($AW$66)))</f>
        <v/>
      </c>
      <c r="BC71" s="162" t="str" cm="1">
        <f t="array" ref="BC71">TRIM(MID(SUBSTITUTE($AW$67,$BA$62,REPT(" ",LEN($AW$67))),($BA71-1)*LEN($AW$67)+1,LEN($AW$67)))</f>
        <v/>
      </c>
      <c r="BD71" s="162" t="str" cm="1">
        <f t="array" ref="BD71">TRIM(MID(SUBSTITUTE($AW$68,$BA$62,REPT(" ",LEN($AW$68))),($BA71-1)*LEN($AW$68)+1,LEN($AW$68)))</f>
        <v/>
      </c>
      <c r="BE71" s="162" t="str" cm="1">
        <f t="array" ref="BE71">TRIM(MID(SUBSTITUTE($AW$69,$BA$62,REPT(" ",LEN($AW$69))),($BA71-1)*LEN($AW$69)+1,LEN($AW$69)))</f>
        <v/>
      </c>
      <c r="BF71" s="162" t="str" cm="1">
        <f t="array" ref="BF71">TRIM(MID(SUBSTITUTE($AW$70,$BA$62,REPT(" ",LEN($AW$70))),($BA71-1)*LEN($AW$70)+1,LEN($AW$70)))</f>
        <v/>
      </c>
      <c r="BG71" s="162" t="str" cm="1">
        <f t="array" ref="BG71">TRIM(MID(SUBSTITUTE($AW$71,$BA$62,REPT(" ",LEN($AW$71))),($BA71-1)*LEN($AW$71)+1,LEN($AW$71)))</f>
        <v/>
      </c>
      <c r="BH71" s="162" t="str" cm="1">
        <f t="array" ref="BH71">TRIM(MID(SUBSTITUTE($AW$72,$BA$62,REPT(" ",LEN($AW$72))),($BA71-1)*LEN($AW$72)+1,LEN($AW$72)))</f>
        <v/>
      </c>
      <c r="BI71" s="162" t="str" cm="1">
        <f t="array" ref="BI71">TRIM(MID(SUBSTITUTE($AW$73,$BA$62,REPT(" ",LEN($AW$73))),($BA71-1)*LEN($AW$73)+1,LEN($AW$73)))</f>
        <v/>
      </c>
      <c r="BJ71" s="162" t="str" cm="1">
        <f t="array" ref="BJ71">TRIM(MID(SUBSTITUTE($AW$74,$BA$62,REPT(" ",LEN($AW$74))),($BA71-1)*LEN($AW$74)+1,LEN($AW$74)))</f>
        <v/>
      </c>
      <c r="BK71" s="162" t="str" cm="1">
        <f t="array" ref="BK71">TRIM(MID(SUBSTITUTE($AW$75,$BA$62,REPT(" ",LEN($AW$75))),($BA71-1)*LEN($AW$75)+1,LEN($AW$75)))</f>
        <v/>
      </c>
      <c r="BL71" s="162" t="str" cm="1">
        <f t="array" ref="BL71">TRIM(MID(SUBSTITUTE($AW$76,$BA$62,REPT(" ",LEN($AW$76))),($BA71-1)*LEN($AW$76)+1,LEN($AW$76)))</f>
        <v/>
      </c>
      <c r="BM71" s="162" t="str" cm="1">
        <f t="array" ref="BM71">TRIM(MID(SUBSTITUTE($AW$77,$BA$62,REPT(" ",LEN($AW$77))),($BA71-1)*LEN($AW$77)+1,LEN($AW$77)))</f>
        <v/>
      </c>
      <c r="BN71" s="162" t="str" cm="1">
        <f t="array" ref="BN71">TRIM(MID(SUBSTITUTE($AW$78,$BA$62,REPT(" ",LEN($AW$78))),($BA71-1)*LEN($AW$78)+1,LEN($AW$78)))</f>
        <v/>
      </c>
      <c r="BO71" s="162" t="str" cm="1">
        <f t="array" ref="BO71">TRIM(MID(SUBSTITUTE($AW$79,$BA$62,REPT(" ",LEN($AW$79))),($BA71-1)*LEN($AW$79)+1,LEN($AW$79)))</f>
        <v/>
      </c>
      <c r="BP71" s="162" t="str" cm="1">
        <f t="array" ref="BP71">TRIM(MID(SUBSTITUTE($AW$80,$BA$62,REPT(" ",LEN($AW$80))),($BA71-1)*LEN($AW$80)+1,LEN($AW$80)))</f>
        <v/>
      </c>
      <c r="BQ71" s="162" t="str" cm="1">
        <f t="array" ref="BQ71">TRIM(MID(SUBSTITUTE($AW$81,$BA$62,REPT(" ",LEN($AW$81))),($BA71-1)*LEN($AW$81)+1,LEN($AW$81)))</f>
        <v/>
      </c>
      <c r="BR71" s="162" t="str" cm="1">
        <f t="array" ref="BR71">TRIM(MID(SUBSTITUTE($AW$82,$BA$62,REPT(" ",LEN($AW$82))),($BA71-1)*LEN($AW$82)+1,LEN($AW$82)))</f>
        <v/>
      </c>
      <c r="BS71" s="162" t="str" cm="1">
        <f t="array" ref="BS71">TRIM(MID(SUBSTITUTE($AW$83,$BA$62,REPT(" ",LEN($AW$83))),($BA71-1)*LEN($AW$83)+1,LEN($AW$83)))</f>
        <v/>
      </c>
      <c r="BT71" s="162" t="str" cm="1">
        <f t="array" ref="BT71">TRIM(MID(SUBSTITUTE($AW$84,$BA$62,REPT(" ",LEN($AW$84))),($BA71-1)*LEN($AW$84)+1,LEN($AW$84)))</f>
        <v/>
      </c>
      <c r="BU71" s="178" t="str" cm="1">
        <f t="array" ref="BU71">TRIM(MID(SUBSTITUTE($AW$85,$BA$62,REPT(" ",LEN($AW$85))),($BA71-1)*LEN($AW$85)+1,LEN($AW$85)))</f>
        <v/>
      </c>
      <c r="BV71" s="161" t="str" cm="1">
        <f t="array" ref="BV71">IF(BX71=0,"",CONCATENATE(BW71,"66:",BW71,BX71+65))</f>
        <v/>
      </c>
      <c r="BW71" s="300" t="s">
        <v>203</v>
      </c>
      <c r="BX71" s="301" cm="1">
        <f t="array" ref="BX71">BG64</f>
        <v>0</v>
      </c>
    </row>
    <row r="72" spans="1:76" ht="15.6" customHeight="1">
      <c r="A72" s="224"/>
      <c r="B72" s="171">
        <v>7</v>
      </c>
      <c r="C72" s="302" t="str" cm="1">
        <f t="array" ref="C72">IF(D72="","",C17)</f>
        <v/>
      </c>
      <c r="D72" s="303" t="str" cm="1">
        <f t="array" ref="D72">IF(OR(K17="",K17=0),"",D17)</f>
        <v/>
      </c>
      <c r="E72" s="304" t="str" cm="1">
        <f t="array" ref="E72">IF(AX72="","",AX72)</f>
        <v/>
      </c>
      <c r="F72" s="737"/>
      <c r="G72" s="738"/>
      <c r="H72" s="283"/>
      <c r="I72" s="284" t="str" cm="1">
        <f t="array" ref="I72">IF(OR(K17="",K17=0),"",K17)</f>
        <v/>
      </c>
      <c r="J72" s="743" t="str" cm="1">
        <f t="array" ref="J72">IFERROR(IF(F72="","",VLOOKUP(F72,'10. Condition and Temporal'!$B$6:$F$103,5,FALSE)),"Error ▲")</f>
        <v/>
      </c>
      <c r="K72" s="744"/>
      <c r="L72" s="239" t="str" cm="1">
        <f t="array" ref="L72">IFERROR(IF(D72="","",IF(AX72="Distinctiveness",(((((I72*AH72*AJ72)-(I72*V72*X72))*(AV72*AT72))+(I72*V72*X72))*AP72/1000),((((I72*AH72*AJ72)-(I72*V72*X72))*(AV72*AR72))+(I72*V72*X72))*AP72/1000)),"This intervention is not permitted within the SSM ▲")</f>
        <v/>
      </c>
      <c r="M72" s="955" t="str" cm="1">
        <f t="array" ref="M72">IFERROR(IF(F72="","",L72-AD72),"Error ▲")</f>
        <v/>
      </c>
      <c r="N72" s="954"/>
      <c r="O72" s="236"/>
      <c r="P72" s="180"/>
      <c r="Q72" s="225"/>
      <c r="R72" s="720"/>
      <c r="S72" s="226"/>
      <c r="T72" s="170" t="str" cm="1">
        <f t="array" ref="T72">IF(D72="","",K17)</f>
        <v/>
      </c>
      <c r="U72" s="161" t="str" cm="1">
        <f t="array" ref="U72">IF($D72="","",T17)</f>
        <v/>
      </c>
      <c r="V72" s="178" t="str" cm="1">
        <f t="array" ref="V72">IF($D72="","",V17)</f>
        <v/>
      </c>
      <c r="W72" s="161" t="str" cm="1">
        <f t="array" ref="W72">IF($D72="","",W17)</f>
        <v/>
      </c>
      <c r="X72" s="162" t="str" cm="1">
        <f t="array" ref="X72">IF($D72="","",X17)</f>
        <v/>
      </c>
      <c r="Y72" s="292"/>
      <c r="Z72" s="292"/>
      <c r="AA72" s="292"/>
      <c r="AB72" s="162" t="str" cm="1">
        <f t="array" ref="AB72">IF($D72="","",AB17)</f>
        <v/>
      </c>
      <c r="AC72" s="162" t="str" cm="1">
        <f t="array" ref="AC72">IF($D72="","",AD17)</f>
        <v/>
      </c>
      <c r="AD72" s="178" t="str" cm="1">
        <f t="array" ref="AD72">IF(AC72="","",(T72*V72*X72)*AC72/1000)</f>
        <v/>
      </c>
      <c r="AE72" s="170" t="str" cm="1">
        <f t="array" ref="AE72">IF(AD72="","",IF(AH72&lt;V72,"Not Acceptable","Acceptable"))</f>
        <v/>
      </c>
      <c r="AF72" s="170" t="str" cm="1">
        <f t="array" ref="AF72">IF(D72="","",I72)</f>
        <v/>
      </c>
      <c r="AG72" s="161" t="str" cm="1">
        <f t="array" ref="AG72">IF(D72="","",VLOOKUP(F72,'9. All Habitats + Multipliers'!$C$4:$K$102,5,FALSE))</f>
        <v/>
      </c>
      <c r="AH72" s="178" t="str" cm="1">
        <f t="array" ref="AH72">IF(AG72="","",VLOOKUP(AG72,'11. Lists'!$S$47:$U$50,2,FALSE))</f>
        <v/>
      </c>
      <c r="AI72" s="170" t="str" cm="1">
        <f t="array" ref="AI72">IF(D72="","",J72)</f>
        <v/>
      </c>
      <c r="AJ72" s="161" t="str" cm="1">
        <f t="array" ref="AJ72">IF(AI72="","",VLOOKUP(AI72,'11. Lists'!$F$47:$G$51,2,FALSE))</f>
        <v/>
      </c>
      <c r="AK72" s="292"/>
      <c r="AL72" s="292"/>
      <c r="AM72" s="292"/>
      <c r="AN72" s="178" t="str" cm="1">
        <f t="array" ref="AN72">IF(H72="","",H72)</f>
        <v/>
      </c>
      <c r="AO72" s="161" t="str" cm="1">
        <f t="array" ref="AO72">IF(AN72="","",VLOOKUP(AN72,'11. Lists'!$F$36:$H$38,2,FALSE))</f>
        <v/>
      </c>
      <c r="AP72" s="178" t="str" cm="1">
        <f t="array" ref="AP72">IF(AN72="","",VLOOKUP(AN72,'11. Lists'!$F$36:$H$38,3,FALSE))</f>
        <v/>
      </c>
      <c r="AQ72" s="161"/>
      <c r="AR72" s="178"/>
      <c r="AS72" s="161"/>
      <c r="AT72" s="178"/>
      <c r="AU72" s="161" t="str" cm="1">
        <f t="array" ref="AU72">IF(D72="","",VLOOKUP(F72,'9. All Habitats + Multipliers'!$C$4:$K$102,8,FALSE))</f>
        <v/>
      </c>
      <c r="AV72" s="178" t="str" cm="1">
        <f t="array" ref="AV72">IF(AU72="","",VLOOKUP(AU72,'11. Lists'!$J$35:$K$38,2,FALSE))</f>
        <v/>
      </c>
      <c r="AW72" s="161" t="str" cm="1">
        <f t="array" ref="AW72">IF(D72="","",VLOOKUP(D72,'10. Condition and Temporal'!$B$6:$M$103,4,FALSE))</f>
        <v/>
      </c>
      <c r="AX72" s="178" t="str" cm="1">
        <f t="array" ref="AX72">IF(F72="","",IF(D72=F72,"Condition","Distinctiveness"))</f>
        <v/>
      </c>
      <c r="AY72" s="225"/>
      <c r="AZ72" s="390"/>
      <c r="BA72" s="299">
        <v>7</v>
      </c>
      <c r="BB72" s="162" t="str" cm="1">
        <f t="array" ref="BB72">TRIM(MID(SUBSTITUTE($AW$66,$BA$62,REPT(" ",LEN($AW$66))),($BA72-1)*LEN($AW$66)+1,LEN($AW$66)))</f>
        <v/>
      </c>
      <c r="BC72" s="162" t="str" cm="1">
        <f t="array" ref="BC72">TRIM(MID(SUBSTITUTE($AW$67,$BA$62,REPT(" ",LEN($AW$67))),($BA72-1)*LEN($AW$67)+1,LEN($AW$67)))</f>
        <v/>
      </c>
      <c r="BD72" s="162" t="str" cm="1">
        <f t="array" ref="BD72">TRIM(MID(SUBSTITUTE($AW$68,$BA$62,REPT(" ",LEN($AW$68))),($BA72-1)*LEN($AW$68)+1,LEN($AW$68)))</f>
        <v/>
      </c>
      <c r="BE72" s="162" t="str" cm="1">
        <f t="array" ref="BE72">TRIM(MID(SUBSTITUTE($AW$69,$BA$62,REPT(" ",LEN($AW$69))),($BA72-1)*LEN($AW$69)+1,LEN($AW$69)))</f>
        <v/>
      </c>
      <c r="BF72" s="162" t="str" cm="1">
        <f t="array" ref="BF72">TRIM(MID(SUBSTITUTE($AW$70,$BA$62,REPT(" ",LEN($AW$70))),($BA72-1)*LEN($AW$70)+1,LEN($AW$70)))</f>
        <v/>
      </c>
      <c r="BG72" s="162" t="str" cm="1">
        <f t="array" ref="BG72">TRIM(MID(SUBSTITUTE($AW$71,$BA$62,REPT(" ",LEN($AW$71))),($BA72-1)*LEN($AW$71)+1,LEN($AW$71)))</f>
        <v/>
      </c>
      <c r="BH72" s="162" t="str" cm="1">
        <f t="array" ref="BH72">TRIM(MID(SUBSTITUTE($AW$72,$BA$62,REPT(" ",LEN($AW$72))),($BA72-1)*LEN($AW$72)+1,LEN($AW$72)))</f>
        <v/>
      </c>
      <c r="BI72" s="162" t="str" cm="1">
        <f t="array" ref="BI72">TRIM(MID(SUBSTITUTE($AW$73,$BA$62,REPT(" ",LEN($AW$73))),($BA72-1)*LEN($AW$73)+1,LEN($AW$73)))</f>
        <v/>
      </c>
      <c r="BJ72" s="162" t="str" cm="1">
        <f t="array" ref="BJ72">TRIM(MID(SUBSTITUTE($AW$74,$BA$62,REPT(" ",LEN($AW$74))),($BA72-1)*LEN($AW$74)+1,LEN($AW$74)))</f>
        <v/>
      </c>
      <c r="BK72" s="162" t="str" cm="1">
        <f t="array" ref="BK72">TRIM(MID(SUBSTITUTE($AW$75,$BA$62,REPT(" ",LEN($AW$75))),($BA72-1)*LEN($AW$75)+1,LEN($AW$75)))</f>
        <v/>
      </c>
      <c r="BL72" s="162" t="str" cm="1">
        <f t="array" ref="BL72">TRIM(MID(SUBSTITUTE($AW$76,$BA$62,REPT(" ",LEN($AW$76))),($BA72-1)*LEN($AW$76)+1,LEN($AW$76)))</f>
        <v/>
      </c>
      <c r="BM72" s="162" t="str" cm="1">
        <f t="array" ref="BM72">TRIM(MID(SUBSTITUTE($AW$77,$BA$62,REPT(" ",LEN($AW$77))),($BA72-1)*LEN($AW$77)+1,LEN($AW$77)))</f>
        <v/>
      </c>
      <c r="BN72" s="162" t="str" cm="1">
        <f t="array" ref="BN72">TRIM(MID(SUBSTITUTE($AW$78,$BA$62,REPT(" ",LEN($AW$78))),($BA72-1)*LEN($AW$78)+1,LEN($AW$78)))</f>
        <v/>
      </c>
      <c r="BO72" s="162" t="str" cm="1">
        <f t="array" ref="BO72">TRIM(MID(SUBSTITUTE($AW$79,$BA$62,REPT(" ",LEN($AW$79))),($BA72-1)*LEN($AW$79)+1,LEN($AW$79)))</f>
        <v/>
      </c>
      <c r="BP72" s="162" t="str" cm="1">
        <f t="array" ref="BP72">TRIM(MID(SUBSTITUTE($AW$80,$BA$62,REPT(" ",LEN($AW$80))),($BA72-1)*LEN($AW$80)+1,LEN($AW$80)))</f>
        <v/>
      </c>
      <c r="BQ72" s="162" t="str" cm="1">
        <f t="array" ref="BQ72">TRIM(MID(SUBSTITUTE($AW$81,$BA$62,REPT(" ",LEN($AW$81))),($BA72-1)*LEN($AW$81)+1,LEN($AW$81)))</f>
        <v/>
      </c>
      <c r="BR72" s="162" t="str" cm="1">
        <f t="array" ref="BR72">TRIM(MID(SUBSTITUTE($AW$82,$BA$62,REPT(" ",LEN($AW$82))),($BA72-1)*LEN($AW$82)+1,LEN($AW$82)))</f>
        <v/>
      </c>
      <c r="BS72" s="162" t="str" cm="1">
        <f t="array" ref="BS72">TRIM(MID(SUBSTITUTE($AW$83,$BA$62,REPT(" ",LEN($AW$83))),($BA72-1)*LEN($AW$83)+1,LEN($AW$83)))</f>
        <v/>
      </c>
      <c r="BT72" s="162" t="str" cm="1">
        <f t="array" ref="BT72">TRIM(MID(SUBSTITUTE($AW$84,$BA$62,REPT(" ",LEN($AW$84))),($BA72-1)*LEN($AW$84)+1,LEN($AW$84)))</f>
        <v/>
      </c>
      <c r="BU72" s="178" t="str" cm="1">
        <f t="array" ref="BU72">TRIM(MID(SUBSTITUTE($AW$85,$BA$62,REPT(" ",LEN($AW$85))),($BA72-1)*LEN($AW$85)+1,LEN($AW$85)))</f>
        <v/>
      </c>
      <c r="BV72" s="161" t="str" cm="1">
        <f t="array" ref="BV72">IF(BX72=0,"",CONCATENATE(BW72,"66:",BW72,BX72+65))</f>
        <v/>
      </c>
      <c r="BW72" s="300" t="s">
        <v>204</v>
      </c>
      <c r="BX72" s="301" cm="1">
        <f t="array" ref="BX72">BH64</f>
        <v>0</v>
      </c>
    </row>
    <row r="73" spans="1:76" ht="15.6" customHeight="1">
      <c r="A73" s="224"/>
      <c r="B73" s="171">
        <v>8</v>
      </c>
      <c r="C73" s="302" t="str" cm="1">
        <f t="array" ref="C73">IF(D73="","",C18)</f>
        <v/>
      </c>
      <c r="D73" s="303" t="str" cm="1">
        <f t="array" ref="D73">IF(OR(K18="",K18=0),"",D18)</f>
        <v/>
      </c>
      <c r="E73" s="304" t="str" cm="1">
        <f t="array" ref="E73">IF(AX73="","",AX73)</f>
        <v/>
      </c>
      <c r="F73" s="737"/>
      <c r="G73" s="738"/>
      <c r="H73" s="283"/>
      <c r="I73" s="284" t="str" cm="1">
        <f t="array" ref="I73">IF(OR(K18="",K18=0),"",K18)</f>
        <v/>
      </c>
      <c r="J73" s="743" t="str" cm="1">
        <f t="array" ref="J73">IFERROR(IF(F73="","",VLOOKUP(F73,'10. Condition and Temporal'!$B$6:$F$103,5,FALSE)),"Error ▲")</f>
        <v/>
      </c>
      <c r="K73" s="744"/>
      <c r="L73" s="239" t="str" cm="1">
        <f t="array" ref="L73">IFERROR(IF(D73="","",IF(AX73="Distinctiveness",(((((I73*AH73*AJ73)-(I73*V73*X73))*(AV73*AT73))+(I73*V73*X73))*AP73/1000),((((I73*AH73*AJ73)-(I73*V73*X73))*(AV73*AR73))+(I73*V73*X73))*AP73/1000)),"This intervention is not permitted within the SSM ▲")</f>
        <v/>
      </c>
      <c r="M73" s="955" t="str" cm="1">
        <f t="array" ref="M73">IFERROR(IF(F73="","",L73-AD73),"Error ▲")</f>
        <v/>
      </c>
      <c r="N73" s="954"/>
      <c r="O73" s="236"/>
      <c r="P73" s="180"/>
      <c r="Q73" s="225"/>
      <c r="R73" s="720"/>
      <c r="S73" s="226"/>
      <c r="T73" s="170" t="str" cm="1">
        <f t="array" ref="T73">IF(D73="","",K18)</f>
        <v/>
      </c>
      <c r="U73" s="161" t="str" cm="1">
        <f t="array" ref="U73">IF($D73="","",T18)</f>
        <v/>
      </c>
      <c r="V73" s="178" t="str" cm="1">
        <f t="array" ref="V73">IF($D73="","",V18)</f>
        <v/>
      </c>
      <c r="W73" s="161" t="str" cm="1">
        <f t="array" ref="W73">IF($D73="","",W18)</f>
        <v/>
      </c>
      <c r="X73" s="162" t="str" cm="1">
        <f t="array" ref="X73">IF($D73="","",X18)</f>
        <v/>
      </c>
      <c r="Y73" s="292"/>
      <c r="Z73" s="292"/>
      <c r="AA73" s="292"/>
      <c r="AB73" s="162" t="str" cm="1">
        <f t="array" ref="AB73">IF($D73="","",AB18)</f>
        <v/>
      </c>
      <c r="AC73" s="162" t="str" cm="1">
        <f t="array" ref="AC73">IF($D73="","",AD18)</f>
        <v/>
      </c>
      <c r="AD73" s="178" t="str" cm="1">
        <f t="array" ref="AD73">IF(AC73="","",(T73*V73*X73)*AC73/1000)</f>
        <v/>
      </c>
      <c r="AE73" s="170" t="str" cm="1">
        <f t="array" ref="AE73">IF(AD73="","",IF(AH73&lt;V73,"Not Acceptable","Acceptable"))</f>
        <v/>
      </c>
      <c r="AF73" s="170" t="str" cm="1">
        <f t="array" ref="AF73">IF(D73="","",I73)</f>
        <v/>
      </c>
      <c r="AG73" s="161" t="str" cm="1">
        <f t="array" ref="AG73">IF(D73="","",VLOOKUP(F73,'9. All Habitats + Multipliers'!$C$4:$K$102,5,FALSE))</f>
        <v/>
      </c>
      <c r="AH73" s="178" t="str" cm="1">
        <f t="array" ref="AH73">IF(AG73="","",VLOOKUP(AG73,'11. Lists'!$S$47:$U$50,2,FALSE))</f>
        <v/>
      </c>
      <c r="AI73" s="170" t="str" cm="1">
        <f t="array" ref="AI73">IF(D73="","",J73)</f>
        <v/>
      </c>
      <c r="AJ73" s="161" t="str" cm="1">
        <f t="array" ref="AJ73">IF(AI73="","",VLOOKUP(AI73,'11. Lists'!$F$47:$G$51,2,FALSE))</f>
        <v/>
      </c>
      <c r="AK73" s="292"/>
      <c r="AL73" s="292"/>
      <c r="AM73" s="292"/>
      <c r="AN73" s="178" t="str" cm="1">
        <f t="array" ref="AN73">IF(H73="","",H73)</f>
        <v/>
      </c>
      <c r="AO73" s="161" t="str" cm="1">
        <f t="array" ref="AO73">IF(AN73="","",VLOOKUP(AN73,'11. Lists'!$F$36:$H$38,2,FALSE))</f>
        <v/>
      </c>
      <c r="AP73" s="178" t="str" cm="1">
        <f t="array" ref="AP73">IF(AN73="","",VLOOKUP(AN73,'11. Lists'!$F$36:$H$38,3,FALSE))</f>
        <v/>
      </c>
      <c r="AQ73" s="161"/>
      <c r="AR73" s="178"/>
      <c r="AS73" s="161"/>
      <c r="AT73" s="178"/>
      <c r="AU73" s="161" t="str" cm="1">
        <f t="array" ref="AU73">IF(D73="","",VLOOKUP(F73,'9. All Habitats + Multipliers'!$C$4:$K$102,8,FALSE))</f>
        <v/>
      </c>
      <c r="AV73" s="178" t="str" cm="1">
        <f t="array" ref="AV73">IF(AU73="","",VLOOKUP(AU73,'11. Lists'!$J$35:$K$38,2,FALSE))</f>
        <v/>
      </c>
      <c r="AW73" s="161" t="str" cm="1">
        <f t="array" ref="AW73">IF(D73="","",VLOOKUP(D73,'10. Condition and Temporal'!$B$6:$M$103,4,FALSE))</f>
        <v/>
      </c>
      <c r="AX73" s="178" t="str" cm="1">
        <f t="array" ref="AX73">IF(F73="","",IF(D73=F73,"Condition","Distinctiveness"))</f>
        <v/>
      </c>
      <c r="AY73" s="225"/>
      <c r="AZ73" s="390"/>
      <c r="BA73" s="299">
        <v>8</v>
      </c>
      <c r="BB73" s="162" t="str" cm="1">
        <f t="array" ref="BB73">TRIM(MID(SUBSTITUTE($AW$66,$BA$62,REPT(" ",LEN($AW$66))),($BA73-1)*LEN($AW$66)+1,LEN($AW$66)))</f>
        <v/>
      </c>
      <c r="BC73" s="162" t="str" cm="1">
        <f t="array" ref="BC73">TRIM(MID(SUBSTITUTE($AW$67,$BA$62,REPT(" ",LEN($AW$67))),($BA73-1)*LEN($AW$67)+1,LEN($AW$67)))</f>
        <v/>
      </c>
      <c r="BD73" s="162" t="str" cm="1">
        <f t="array" ref="BD73">TRIM(MID(SUBSTITUTE($AW$68,$BA$62,REPT(" ",LEN($AW$68))),($BA73-1)*LEN($AW$68)+1,LEN($AW$68)))</f>
        <v/>
      </c>
      <c r="BE73" s="162" t="str" cm="1">
        <f t="array" ref="BE73">TRIM(MID(SUBSTITUTE($AW$69,$BA$62,REPT(" ",LEN($AW$69))),($BA73-1)*LEN($AW$69)+1,LEN($AW$69)))</f>
        <v/>
      </c>
      <c r="BF73" s="162" t="str" cm="1">
        <f t="array" ref="BF73">TRIM(MID(SUBSTITUTE($AW$70,$BA$62,REPT(" ",LEN($AW$70))),($BA73-1)*LEN($AW$70)+1,LEN($AW$70)))</f>
        <v/>
      </c>
      <c r="BG73" s="162" t="str" cm="1">
        <f t="array" ref="BG73">TRIM(MID(SUBSTITUTE($AW$71,$BA$62,REPT(" ",LEN($AW$71))),($BA73-1)*LEN($AW$71)+1,LEN($AW$71)))</f>
        <v/>
      </c>
      <c r="BH73" s="162" t="str" cm="1">
        <f t="array" ref="BH73">TRIM(MID(SUBSTITUTE($AW$72,$BA$62,REPT(" ",LEN($AW$72))),($BA73-1)*LEN($AW$72)+1,LEN($AW$72)))</f>
        <v/>
      </c>
      <c r="BI73" s="162" t="str" cm="1">
        <f t="array" ref="BI73">TRIM(MID(SUBSTITUTE($AW$73,$BA$62,REPT(" ",LEN($AW$73))),($BA73-1)*LEN($AW$73)+1,LEN($AW$73)))</f>
        <v/>
      </c>
      <c r="BJ73" s="162" t="str" cm="1">
        <f t="array" ref="BJ73">TRIM(MID(SUBSTITUTE($AW$74,$BA$62,REPT(" ",LEN($AW$74))),($BA73-1)*LEN($AW$74)+1,LEN($AW$74)))</f>
        <v/>
      </c>
      <c r="BK73" s="162" t="str" cm="1">
        <f t="array" ref="BK73">TRIM(MID(SUBSTITUTE($AW$75,$BA$62,REPT(" ",LEN($AW$75))),($BA73-1)*LEN($AW$75)+1,LEN($AW$75)))</f>
        <v/>
      </c>
      <c r="BL73" s="162" t="str" cm="1">
        <f t="array" ref="BL73">TRIM(MID(SUBSTITUTE($AW$76,$BA$62,REPT(" ",LEN($AW$76))),($BA73-1)*LEN($AW$76)+1,LEN($AW$76)))</f>
        <v/>
      </c>
      <c r="BM73" s="162" t="str" cm="1">
        <f t="array" ref="BM73">TRIM(MID(SUBSTITUTE($AW$77,$BA$62,REPT(" ",LEN($AW$77))),($BA73-1)*LEN($AW$77)+1,LEN($AW$77)))</f>
        <v/>
      </c>
      <c r="BN73" s="162" t="str" cm="1">
        <f t="array" ref="BN73">TRIM(MID(SUBSTITUTE($AW$78,$BA$62,REPT(" ",LEN($AW$78))),($BA73-1)*LEN($AW$78)+1,LEN($AW$78)))</f>
        <v/>
      </c>
      <c r="BO73" s="162" t="str" cm="1">
        <f t="array" ref="BO73">TRIM(MID(SUBSTITUTE($AW$79,$BA$62,REPT(" ",LEN($AW$79))),($BA73-1)*LEN($AW$79)+1,LEN($AW$79)))</f>
        <v/>
      </c>
      <c r="BP73" s="162" t="str" cm="1">
        <f t="array" ref="BP73">TRIM(MID(SUBSTITUTE($AW$80,$BA$62,REPT(" ",LEN($AW$80))),($BA73-1)*LEN($AW$80)+1,LEN($AW$80)))</f>
        <v/>
      </c>
      <c r="BQ73" s="162" t="str" cm="1">
        <f t="array" ref="BQ73">TRIM(MID(SUBSTITUTE($AW$81,$BA$62,REPT(" ",LEN($AW$81))),($BA73-1)*LEN($AW$81)+1,LEN($AW$81)))</f>
        <v/>
      </c>
      <c r="BR73" s="162" t="str" cm="1">
        <f t="array" ref="BR73">TRIM(MID(SUBSTITUTE($AW$82,$BA$62,REPT(" ",LEN($AW$82))),($BA73-1)*LEN($AW$82)+1,LEN($AW$82)))</f>
        <v/>
      </c>
      <c r="BS73" s="162" t="str" cm="1">
        <f t="array" ref="BS73">TRIM(MID(SUBSTITUTE($AW$83,$BA$62,REPT(" ",LEN($AW$83))),($BA73-1)*LEN($AW$83)+1,LEN($AW$83)))</f>
        <v/>
      </c>
      <c r="BT73" s="162" t="str" cm="1">
        <f t="array" ref="BT73">TRIM(MID(SUBSTITUTE($AW$84,$BA$62,REPT(" ",LEN($AW$84))),($BA73-1)*LEN($AW$84)+1,LEN($AW$84)))</f>
        <v/>
      </c>
      <c r="BU73" s="178" t="str" cm="1">
        <f t="array" ref="BU73">TRIM(MID(SUBSTITUTE($AW$85,$BA$62,REPT(" ",LEN($AW$85))),($BA73-1)*LEN($AW$85)+1,LEN($AW$85)))</f>
        <v/>
      </c>
      <c r="BV73" s="161" t="str" cm="1">
        <f t="array" ref="BV73">IF(BX73=0,"",CONCATENATE(BW73,"66:",BW73,BX73+65))</f>
        <v/>
      </c>
      <c r="BW73" s="300" t="s">
        <v>205</v>
      </c>
      <c r="BX73" s="301" cm="1">
        <f t="array" ref="BX73">BI64</f>
        <v>0</v>
      </c>
    </row>
    <row r="74" spans="1:76" ht="15.6" customHeight="1">
      <c r="A74" s="224"/>
      <c r="B74" s="171">
        <v>9</v>
      </c>
      <c r="C74" s="302" t="str" cm="1">
        <f t="array" ref="C74">IF(D74="","",C19)</f>
        <v/>
      </c>
      <c r="D74" s="303" t="str" cm="1">
        <f t="array" ref="D74">IF(OR(K19="",K19=0),"",D19)</f>
        <v/>
      </c>
      <c r="E74" s="304" t="str" cm="1">
        <f t="array" ref="E74">IF(AX74="","",AX74)</f>
        <v/>
      </c>
      <c r="F74" s="737"/>
      <c r="G74" s="738"/>
      <c r="H74" s="283"/>
      <c r="I74" s="284" t="str" cm="1">
        <f t="array" ref="I74">IF(OR(K19="",K19=0),"",K19)</f>
        <v/>
      </c>
      <c r="J74" s="743" t="str" cm="1">
        <f t="array" ref="J74">IFERROR(IF(F74="","",VLOOKUP(F74,'10. Condition and Temporal'!$B$6:$F$103,5,FALSE)),"Error ▲")</f>
        <v/>
      </c>
      <c r="K74" s="744"/>
      <c r="L74" s="239" t="str" cm="1">
        <f t="array" ref="L74">IFERROR(IF(D74="","",IF(AX74="Distinctiveness",(((((I74*AH74*AJ74)-(I74*V74*X74))*(AV74*AT74))+(I74*V74*X74))*AP74/1000),((((I74*AH74*AJ74)-(I74*V74*X74))*(AV74*AR74))+(I74*V74*X74))*AP74/1000)),"This intervention is not permitted within the SSM ▲")</f>
        <v/>
      </c>
      <c r="M74" s="955" t="str" cm="1">
        <f t="array" ref="M74">IFERROR(IF(F74="","",L74-AD74),"Error ▲")</f>
        <v/>
      </c>
      <c r="N74" s="954"/>
      <c r="O74" s="236"/>
      <c r="P74" s="180"/>
      <c r="Q74" s="225"/>
      <c r="R74" s="720"/>
      <c r="S74" s="226"/>
      <c r="T74" s="170" t="str" cm="1">
        <f t="array" ref="T74">IF(D74="","",K19)</f>
        <v/>
      </c>
      <c r="U74" s="161" t="str" cm="1">
        <f t="array" ref="U74">IF($D74="","",T19)</f>
        <v/>
      </c>
      <c r="V74" s="178" t="str" cm="1">
        <f t="array" ref="V74">IF($D74="","",V19)</f>
        <v/>
      </c>
      <c r="W74" s="161" t="str" cm="1">
        <f t="array" ref="W74">IF($D74="","",W19)</f>
        <v/>
      </c>
      <c r="X74" s="162" t="str" cm="1">
        <f t="array" ref="X74">IF($D74="","",X19)</f>
        <v/>
      </c>
      <c r="Y74" s="292"/>
      <c r="Z74" s="292"/>
      <c r="AA74" s="292"/>
      <c r="AB74" s="162" t="str" cm="1">
        <f t="array" ref="AB74">IF($D74="","",AB19)</f>
        <v/>
      </c>
      <c r="AC74" s="162" t="str" cm="1">
        <f t="array" ref="AC74">IF($D74="","",AD19)</f>
        <v/>
      </c>
      <c r="AD74" s="178" t="str" cm="1">
        <f t="array" ref="AD74">IF(AC74="","",(T74*V74*X74)*AC74/1000)</f>
        <v/>
      </c>
      <c r="AE74" s="170" t="str" cm="1">
        <f t="array" ref="AE74">IF(AD74="","",IF(AH74&lt;V74,"Not Acceptable","Acceptable"))</f>
        <v/>
      </c>
      <c r="AF74" s="170" t="str" cm="1">
        <f t="array" ref="AF74">IF(D74="","",I74)</f>
        <v/>
      </c>
      <c r="AG74" s="161" t="str" cm="1">
        <f t="array" ref="AG74">IF(D74="","",VLOOKUP(F74,'9. All Habitats + Multipliers'!$C$4:$K$102,5,FALSE))</f>
        <v/>
      </c>
      <c r="AH74" s="178" t="str" cm="1">
        <f t="array" ref="AH74">IF(AG74="","",VLOOKUP(AG74,'11. Lists'!$S$47:$U$50,2,FALSE))</f>
        <v/>
      </c>
      <c r="AI74" s="170" t="str" cm="1">
        <f t="array" ref="AI74">IF(D74="","",J74)</f>
        <v/>
      </c>
      <c r="AJ74" s="161" t="str" cm="1">
        <f t="array" ref="AJ74">IF(AI74="","",VLOOKUP(AI74,'11. Lists'!$F$47:$G$51,2,FALSE))</f>
        <v/>
      </c>
      <c r="AK74" s="292"/>
      <c r="AL74" s="292"/>
      <c r="AM74" s="292"/>
      <c r="AN74" s="178" t="str" cm="1">
        <f t="array" ref="AN74">IF(H74="","",H74)</f>
        <v/>
      </c>
      <c r="AO74" s="161" t="str" cm="1">
        <f t="array" ref="AO74">IF(AN74="","",VLOOKUP(AN74,'11. Lists'!$F$36:$H$38,2,FALSE))</f>
        <v/>
      </c>
      <c r="AP74" s="178" t="str" cm="1">
        <f t="array" ref="AP74">IF(AN74="","",VLOOKUP(AN74,'11. Lists'!$F$36:$H$38,3,FALSE))</f>
        <v/>
      </c>
      <c r="AQ74" s="161"/>
      <c r="AR74" s="178"/>
      <c r="AS74" s="161"/>
      <c r="AT74" s="178"/>
      <c r="AU74" s="161" t="str" cm="1">
        <f t="array" ref="AU74">IF(D74="","",VLOOKUP(F74,'9. All Habitats + Multipliers'!$C$4:$K$102,8,FALSE))</f>
        <v/>
      </c>
      <c r="AV74" s="178" t="str" cm="1">
        <f t="array" ref="AV74">IF(AU74="","",VLOOKUP(AU74,'11. Lists'!$J$35:$K$38,2,FALSE))</f>
        <v/>
      </c>
      <c r="AW74" s="161" t="str" cm="1">
        <f t="array" ref="AW74">IF(D74="","",VLOOKUP(D74,'10. Condition and Temporal'!$B$6:$M$103,4,FALSE))</f>
        <v/>
      </c>
      <c r="AX74" s="178" t="str" cm="1">
        <f t="array" ref="AX74">IF(F74="","",IF(D74=F74,"Condition","Distinctiveness"))</f>
        <v/>
      </c>
      <c r="AY74" s="225"/>
      <c r="AZ74" s="390"/>
      <c r="BA74" s="299">
        <v>9</v>
      </c>
      <c r="BB74" s="162" t="str" cm="1">
        <f t="array" ref="BB74">TRIM(MID(SUBSTITUTE($AW$66,$BA$62,REPT(" ",LEN($AW$66))),($BA74-1)*LEN($AW$66)+1,LEN($AW$66)))</f>
        <v/>
      </c>
      <c r="BC74" s="162" t="str" cm="1">
        <f t="array" ref="BC74">TRIM(MID(SUBSTITUTE($AW$67,$BA$62,REPT(" ",LEN($AW$67))),($BA74-1)*LEN($AW$67)+1,LEN($AW$67)))</f>
        <v/>
      </c>
      <c r="BD74" s="162" t="str" cm="1">
        <f t="array" ref="BD74">TRIM(MID(SUBSTITUTE($AW$68,$BA$62,REPT(" ",LEN($AW$68))),($BA74-1)*LEN($AW$68)+1,LEN($AW$68)))</f>
        <v/>
      </c>
      <c r="BE74" s="162" t="str" cm="1">
        <f t="array" ref="BE74">TRIM(MID(SUBSTITUTE($AW$69,$BA$62,REPT(" ",LEN($AW$69))),($BA74-1)*LEN($AW$69)+1,LEN($AW$69)))</f>
        <v/>
      </c>
      <c r="BF74" s="162" t="str" cm="1">
        <f t="array" ref="BF74">TRIM(MID(SUBSTITUTE($AW$70,$BA$62,REPT(" ",LEN($AW$70))),($BA74-1)*LEN($AW$70)+1,LEN($AW$70)))</f>
        <v/>
      </c>
      <c r="BG74" s="162" t="str" cm="1">
        <f t="array" ref="BG74">TRIM(MID(SUBSTITUTE($AW$71,$BA$62,REPT(" ",LEN($AW$71))),($BA74-1)*LEN($AW$71)+1,LEN($AW$71)))</f>
        <v/>
      </c>
      <c r="BH74" s="162" t="str" cm="1">
        <f t="array" ref="BH74">TRIM(MID(SUBSTITUTE($AW$72,$BA$62,REPT(" ",LEN($AW$72))),($BA74-1)*LEN($AW$72)+1,LEN($AW$72)))</f>
        <v/>
      </c>
      <c r="BI74" s="162" t="str" cm="1">
        <f t="array" ref="BI74">TRIM(MID(SUBSTITUTE($AW$73,$BA$62,REPT(" ",LEN($AW$73))),($BA74-1)*LEN($AW$73)+1,LEN($AW$73)))</f>
        <v/>
      </c>
      <c r="BJ74" s="162" t="str" cm="1">
        <f t="array" ref="BJ74">TRIM(MID(SUBSTITUTE($AW$74,$BA$62,REPT(" ",LEN($AW$74))),($BA74-1)*LEN($AW$74)+1,LEN($AW$74)))</f>
        <v/>
      </c>
      <c r="BK74" s="162" t="str" cm="1">
        <f t="array" ref="BK74">TRIM(MID(SUBSTITUTE($AW$75,$BA$62,REPT(" ",LEN($AW$75))),($BA74-1)*LEN($AW$75)+1,LEN($AW$75)))</f>
        <v/>
      </c>
      <c r="BL74" s="162" t="str" cm="1">
        <f t="array" ref="BL74">TRIM(MID(SUBSTITUTE($AW$76,$BA$62,REPT(" ",LEN($AW$76))),($BA74-1)*LEN($AW$76)+1,LEN($AW$76)))</f>
        <v/>
      </c>
      <c r="BM74" s="162" t="str" cm="1">
        <f t="array" ref="BM74">TRIM(MID(SUBSTITUTE($AW$77,$BA$62,REPT(" ",LEN($AW$77))),($BA74-1)*LEN($AW$77)+1,LEN($AW$77)))</f>
        <v/>
      </c>
      <c r="BN74" s="162" t="str" cm="1">
        <f t="array" ref="BN74">TRIM(MID(SUBSTITUTE($AW$78,$BA$62,REPT(" ",LEN($AW$78))),($BA74-1)*LEN($AW$78)+1,LEN($AW$78)))</f>
        <v/>
      </c>
      <c r="BO74" s="162" t="str" cm="1">
        <f t="array" ref="BO74">TRIM(MID(SUBSTITUTE($AW$79,$BA$62,REPT(" ",LEN($AW$79))),($BA74-1)*LEN($AW$79)+1,LEN($AW$79)))</f>
        <v/>
      </c>
      <c r="BP74" s="162" t="str" cm="1">
        <f t="array" ref="BP74">TRIM(MID(SUBSTITUTE($AW$80,$BA$62,REPT(" ",LEN($AW$80))),($BA74-1)*LEN($AW$80)+1,LEN($AW$80)))</f>
        <v/>
      </c>
      <c r="BQ74" s="162" t="str" cm="1">
        <f t="array" ref="BQ74">TRIM(MID(SUBSTITUTE($AW$81,$BA$62,REPT(" ",LEN($AW$81))),($BA74-1)*LEN($AW$81)+1,LEN($AW$81)))</f>
        <v/>
      </c>
      <c r="BR74" s="162" t="str" cm="1">
        <f t="array" ref="BR74">TRIM(MID(SUBSTITUTE($AW$82,$BA$62,REPT(" ",LEN($AW$82))),($BA74-1)*LEN($AW$82)+1,LEN($AW$82)))</f>
        <v/>
      </c>
      <c r="BS74" s="162" t="str" cm="1">
        <f t="array" ref="BS74">TRIM(MID(SUBSTITUTE($AW$83,$BA$62,REPT(" ",LEN($AW$83))),($BA74-1)*LEN($AW$83)+1,LEN($AW$83)))</f>
        <v/>
      </c>
      <c r="BT74" s="162" t="str" cm="1">
        <f t="array" ref="BT74">TRIM(MID(SUBSTITUTE($AW$84,$BA$62,REPT(" ",LEN($AW$84))),($BA74-1)*LEN($AW$84)+1,LEN($AW$84)))</f>
        <v/>
      </c>
      <c r="BU74" s="178" t="str" cm="1">
        <f t="array" ref="BU74">TRIM(MID(SUBSTITUTE($AW$85,$BA$62,REPT(" ",LEN($AW$85))),($BA74-1)*LEN($AW$85)+1,LEN($AW$85)))</f>
        <v/>
      </c>
      <c r="BV74" s="161" t="str" cm="1">
        <f t="array" ref="BV74">IF(BX74=0,"",CONCATENATE(BW74,"66:",BW74,BX74+65))</f>
        <v/>
      </c>
      <c r="BW74" s="300" t="s">
        <v>206</v>
      </c>
      <c r="BX74" s="301" cm="1">
        <f t="array" ref="BX74">BJ64</f>
        <v>0</v>
      </c>
    </row>
    <row r="75" spans="1:76" ht="15.6" customHeight="1">
      <c r="A75" s="224"/>
      <c r="B75" s="171">
        <v>10</v>
      </c>
      <c r="C75" s="302" t="str" cm="1">
        <f t="array" ref="C75">IF(D75="","",C20)</f>
        <v/>
      </c>
      <c r="D75" s="303" t="str" cm="1">
        <f t="array" ref="D75">IF(OR(K20="",K20=0),"",D20)</f>
        <v/>
      </c>
      <c r="E75" s="304" t="str" cm="1">
        <f t="array" ref="E75">IF(AX75="","",AX75)</f>
        <v/>
      </c>
      <c r="F75" s="737"/>
      <c r="G75" s="738"/>
      <c r="H75" s="283"/>
      <c r="I75" s="284" t="str" cm="1">
        <f t="array" ref="I75">IF(OR(K20="",K20=0),"",K20)</f>
        <v/>
      </c>
      <c r="J75" s="743" t="str" cm="1">
        <f t="array" ref="J75">IFERROR(IF(F75="","",VLOOKUP(F75,'10. Condition and Temporal'!$B$6:$F$103,5,FALSE)),"Error ▲")</f>
        <v/>
      </c>
      <c r="K75" s="744"/>
      <c r="L75" s="239" t="str" cm="1">
        <f t="array" ref="L75">IFERROR(IF(D75="","",IF(AX75="Distinctiveness",(((((I75*AH75*AJ75)-(I75*V75*X75))*(AV75*AT75))+(I75*V75*X75))*AP75/1000),((((I75*AH75*AJ75)-(I75*V75*X75))*(AV75*AR75))+(I75*V75*X75))*AP75/1000)),"This intervention is not permitted within the SSM ▲")</f>
        <v/>
      </c>
      <c r="M75" s="955" t="str" cm="1">
        <f t="array" ref="M75">IFERROR(IF(F75="","",L75-AD75),"Error ▲")</f>
        <v/>
      </c>
      <c r="N75" s="954"/>
      <c r="O75" s="236"/>
      <c r="P75" s="180"/>
      <c r="Q75" s="225"/>
      <c r="R75" s="720"/>
      <c r="S75" s="226"/>
      <c r="T75" s="170" t="str" cm="1">
        <f t="array" ref="T75">IF(D75="","",K20)</f>
        <v/>
      </c>
      <c r="U75" s="161" t="str" cm="1">
        <f t="array" ref="U75">IF($D75="","",T20)</f>
        <v/>
      </c>
      <c r="V75" s="178" t="str" cm="1">
        <f t="array" ref="V75">IF($D75="","",V20)</f>
        <v/>
      </c>
      <c r="W75" s="161" t="str" cm="1">
        <f t="array" ref="W75">IF($D75="","",W20)</f>
        <v/>
      </c>
      <c r="X75" s="162" t="str" cm="1">
        <f t="array" ref="X75">IF($D75="","",X20)</f>
        <v/>
      </c>
      <c r="Y75" s="292"/>
      <c r="Z75" s="292"/>
      <c r="AA75" s="292"/>
      <c r="AB75" s="162" t="str" cm="1">
        <f t="array" ref="AB75">IF($D75="","",AB20)</f>
        <v/>
      </c>
      <c r="AC75" s="162" t="str" cm="1">
        <f t="array" ref="AC75">IF($D75="","",AD20)</f>
        <v/>
      </c>
      <c r="AD75" s="178" t="str" cm="1">
        <f t="array" ref="AD75">IF(AC75="","",(T75*V75*X75)*AC75/1000)</f>
        <v/>
      </c>
      <c r="AE75" s="170" t="str" cm="1">
        <f t="array" ref="AE75">IF(AD75="","",IF(AH75&lt;V75,"Not Acceptable","Acceptable"))</f>
        <v/>
      </c>
      <c r="AF75" s="170" t="str" cm="1">
        <f t="array" ref="AF75">IF(D75="","",I75)</f>
        <v/>
      </c>
      <c r="AG75" s="161" t="str" cm="1">
        <f t="array" ref="AG75">IF(D75="","",VLOOKUP(F75,'9. All Habitats + Multipliers'!$C$4:$K$102,5,FALSE))</f>
        <v/>
      </c>
      <c r="AH75" s="178" t="str" cm="1">
        <f t="array" ref="AH75">IF(AG75="","",VLOOKUP(AG75,'11. Lists'!$S$47:$U$50,2,FALSE))</f>
        <v/>
      </c>
      <c r="AI75" s="170" t="str" cm="1">
        <f t="array" ref="AI75">IF(D75="","",J75)</f>
        <v/>
      </c>
      <c r="AJ75" s="161" t="str" cm="1">
        <f t="array" ref="AJ75">IF(AI75="","",VLOOKUP(AI75,'11. Lists'!$F$47:$G$51,2,FALSE))</f>
        <v/>
      </c>
      <c r="AK75" s="292"/>
      <c r="AL75" s="292"/>
      <c r="AM75" s="292"/>
      <c r="AN75" s="178" t="str" cm="1">
        <f t="array" ref="AN75">IF(H75="","",H75)</f>
        <v/>
      </c>
      <c r="AO75" s="161" t="str" cm="1">
        <f t="array" ref="AO75">IF(AN75="","",VLOOKUP(AN75,'11. Lists'!$F$36:$H$38,2,FALSE))</f>
        <v/>
      </c>
      <c r="AP75" s="178" t="str" cm="1">
        <f t="array" ref="AP75">IF(AN75="","",VLOOKUP(AN75,'11. Lists'!$F$36:$H$38,3,FALSE))</f>
        <v/>
      </c>
      <c r="AQ75" s="161"/>
      <c r="AR75" s="178"/>
      <c r="AS75" s="161"/>
      <c r="AT75" s="178"/>
      <c r="AU75" s="161" t="str" cm="1">
        <f t="array" ref="AU75">IF(D75="","",VLOOKUP(F75,'9. All Habitats + Multipliers'!$C$4:$K$102,8,FALSE))</f>
        <v/>
      </c>
      <c r="AV75" s="178" t="str" cm="1">
        <f t="array" ref="AV75">IF(AU75="","",VLOOKUP(AU75,'11. Lists'!$J$35:$K$38,2,FALSE))</f>
        <v/>
      </c>
      <c r="AW75" s="161" t="str" cm="1">
        <f t="array" ref="AW75">IF(D75="","",VLOOKUP(D75,'10. Condition and Temporal'!$B$6:$M$103,4,FALSE))</f>
        <v/>
      </c>
      <c r="AX75" s="178" t="str" cm="1">
        <f t="array" ref="AX75">IF(F75="","",IF(D75=F75,"Condition","Distinctiveness"))</f>
        <v/>
      </c>
      <c r="AY75" s="225"/>
      <c r="AZ75" s="390"/>
      <c r="BA75" s="299">
        <v>10</v>
      </c>
      <c r="BB75" s="162" t="str" cm="1">
        <f t="array" ref="BB75">TRIM(MID(SUBSTITUTE($AW$66,$BA$62,REPT(" ",LEN($AW$66))),($BA75-1)*LEN($AW$66)+1,LEN($AW$66)))</f>
        <v/>
      </c>
      <c r="BC75" s="162" t="str" cm="1">
        <f t="array" ref="BC75">TRIM(MID(SUBSTITUTE($AW$67,$BA$62,REPT(" ",LEN($AW$67))),($BA75-1)*LEN($AW$67)+1,LEN($AW$67)))</f>
        <v/>
      </c>
      <c r="BD75" s="162" t="str" cm="1">
        <f t="array" ref="BD75">TRIM(MID(SUBSTITUTE($AW$68,$BA$62,REPT(" ",LEN($AW$68))),($BA75-1)*LEN($AW$68)+1,LEN($AW$68)))</f>
        <v/>
      </c>
      <c r="BE75" s="162" t="str" cm="1">
        <f t="array" ref="BE75">TRIM(MID(SUBSTITUTE($AW$69,$BA$62,REPT(" ",LEN($AW$69))),($BA75-1)*LEN($AW$69)+1,LEN($AW$69)))</f>
        <v/>
      </c>
      <c r="BF75" s="162" t="str" cm="1">
        <f t="array" ref="BF75">TRIM(MID(SUBSTITUTE($AW$70,$BA$62,REPT(" ",LEN($AW$70))),($BA75-1)*LEN($AW$70)+1,LEN($AW$70)))</f>
        <v/>
      </c>
      <c r="BG75" s="162" t="str" cm="1">
        <f t="array" ref="BG75">TRIM(MID(SUBSTITUTE($AW$71,$BA$62,REPT(" ",LEN($AW$71))),($BA75-1)*LEN($AW$71)+1,LEN($AW$71)))</f>
        <v/>
      </c>
      <c r="BH75" s="162" t="str" cm="1">
        <f t="array" ref="BH75">TRIM(MID(SUBSTITUTE($AW$72,$BA$62,REPT(" ",LEN($AW$72))),($BA75-1)*LEN($AW$72)+1,LEN($AW$72)))</f>
        <v/>
      </c>
      <c r="BI75" s="162" t="str" cm="1">
        <f t="array" ref="BI75">TRIM(MID(SUBSTITUTE($AW$73,$BA$62,REPT(" ",LEN($AW$73))),($BA75-1)*LEN($AW$73)+1,LEN($AW$73)))</f>
        <v/>
      </c>
      <c r="BJ75" s="162" t="str" cm="1">
        <f t="array" ref="BJ75">TRIM(MID(SUBSTITUTE($AW$74,$BA$62,REPT(" ",LEN($AW$74))),($BA75-1)*LEN($AW$74)+1,LEN($AW$74)))</f>
        <v/>
      </c>
      <c r="BK75" s="162" t="str" cm="1">
        <f t="array" ref="BK75">TRIM(MID(SUBSTITUTE($AW$75,$BA$62,REPT(" ",LEN($AW$75))),($BA75-1)*LEN($AW$75)+1,LEN($AW$75)))</f>
        <v/>
      </c>
      <c r="BL75" s="162" t="str" cm="1">
        <f t="array" ref="BL75">TRIM(MID(SUBSTITUTE($AW$76,$BA$62,REPT(" ",LEN($AW$76))),($BA75-1)*LEN($AW$76)+1,LEN($AW$76)))</f>
        <v/>
      </c>
      <c r="BM75" s="162" t="str" cm="1">
        <f t="array" ref="BM75">TRIM(MID(SUBSTITUTE($AW$77,$BA$62,REPT(" ",LEN($AW$77))),($BA75-1)*LEN($AW$77)+1,LEN($AW$77)))</f>
        <v/>
      </c>
      <c r="BN75" s="162" t="str" cm="1">
        <f t="array" ref="BN75">TRIM(MID(SUBSTITUTE($AW$78,$BA$62,REPT(" ",LEN($AW$78))),($BA75-1)*LEN($AW$78)+1,LEN($AW$78)))</f>
        <v/>
      </c>
      <c r="BO75" s="162" t="str" cm="1">
        <f t="array" ref="BO75">TRIM(MID(SUBSTITUTE($AW$79,$BA$62,REPT(" ",LEN($AW$79))),($BA75-1)*LEN($AW$79)+1,LEN($AW$79)))</f>
        <v/>
      </c>
      <c r="BP75" s="162" t="str" cm="1">
        <f t="array" ref="BP75">TRIM(MID(SUBSTITUTE($AW$80,$BA$62,REPT(" ",LEN($AW$80))),($BA75-1)*LEN($AW$80)+1,LEN($AW$80)))</f>
        <v/>
      </c>
      <c r="BQ75" s="162" t="str" cm="1">
        <f t="array" ref="BQ75">TRIM(MID(SUBSTITUTE($AW$81,$BA$62,REPT(" ",LEN($AW$81))),($BA75-1)*LEN($AW$81)+1,LEN($AW$81)))</f>
        <v/>
      </c>
      <c r="BR75" s="162" t="str" cm="1">
        <f t="array" ref="BR75">TRIM(MID(SUBSTITUTE($AW$82,$BA$62,REPT(" ",LEN($AW$82))),($BA75-1)*LEN($AW$82)+1,LEN($AW$82)))</f>
        <v/>
      </c>
      <c r="BS75" s="162" t="str" cm="1">
        <f t="array" ref="BS75">TRIM(MID(SUBSTITUTE($AW$83,$BA$62,REPT(" ",LEN($AW$83))),($BA75-1)*LEN($AW$83)+1,LEN($AW$83)))</f>
        <v/>
      </c>
      <c r="BT75" s="162" t="str" cm="1">
        <f t="array" ref="BT75">TRIM(MID(SUBSTITUTE($AW$84,$BA$62,REPT(" ",LEN($AW$84))),($BA75-1)*LEN($AW$84)+1,LEN($AW$84)))</f>
        <v/>
      </c>
      <c r="BU75" s="178" t="str" cm="1">
        <f t="array" ref="BU75">TRIM(MID(SUBSTITUTE($AW$85,$BA$62,REPT(" ",LEN($AW$85))),($BA75-1)*LEN($AW$85)+1,LEN($AW$85)))</f>
        <v/>
      </c>
      <c r="BV75" s="161" t="str" cm="1">
        <f t="array" ref="BV75">IF(BX75=0,"",CONCATENATE(BW75,"66:",BW75,BX75+65))</f>
        <v/>
      </c>
      <c r="BW75" s="300" t="s">
        <v>207</v>
      </c>
      <c r="BX75" s="301" cm="1">
        <f t="array" ref="BX75">BK64</f>
        <v>0</v>
      </c>
    </row>
    <row r="76" spans="1:76" ht="15.6" customHeight="1">
      <c r="A76" s="224"/>
      <c r="B76" s="171">
        <v>11</v>
      </c>
      <c r="C76" s="302" t="str" cm="1">
        <f t="array" ref="C76">IF(D76="","",C21)</f>
        <v/>
      </c>
      <c r="D76" s="303" t="str" cm="1">
        <f t="array" ref="D76">IF(OR(K21="",K21=0),"",D21)</f>
        <v/>
      </c>
      <c r="E76" s="304" t="str" cm="1">
        <f t="array" ref="E76">IF(AX76="","",AX76)</f>
        <v/>
      </c>
      <c r="F76" s="737"/>
      <c r="G76" s="738"/>
      <c r="H76" s="283"/>
      <c r="I76" s="284" t="str" cm="1">
        <f t="array" ref="I76">IF(OR(K21="",K21=0),"",K21)</f>
        <v/>
      </c>
      <c r="J76" s="743" t="str" cm="1">
        <f t="array" ref="J76">IFERROR(IF(F76="","",VLOOKUP(F76,'10. Condition and Temporal'!$B$6:$F$103,5,FALSE)),"Error ▲")</f>
        <v/>
      </c>
      <c r="K76" s="744"/>
      <c r="L76" s="239" t="str" cm="1">
        <f t="array" ref="L76">IFERROR(IF(D76="","",IF(AX76="Distinctiveness",(((((I76*AH76*AJ76)-(I76*V76*X76))*(AV76*AT76))+(I76*V76*X76))*AP76/1000),((((I76*AH76*AJ76)-(I76*V76*X76))*(AV76*AR76))+(I76*V76*X76))*AP76/1000)),"This intervention is not permitted within the SSM ▲")</f>
        <v/>
      </c>
      <c r="M76" s="955" t="str" cm="1">
        <f t="array" ref="M76">IFERROR(IF(F76="","",L76-AD76),"Error ▲")</f>
        <v/>
      </c>
      <c r="N76" s="954"/>
      <c r="O76" s="236"/>
      <c r="P76" s="180"/>
      <c r="Q76" s="225"/>
      <c r="R76" s="720"/>
      <c r="S76" s="226"/>
      <c r="T76" s="170" t="str" cm="1">
        <f t="array" ref="T76">IF(D76="","",K21)</f>
        <v/>
      </c>
      <c r="U76" s="161" t="str" cm="1">
        <f t="array" ref="U76">IF($D76="","",T21)</f>
        <v/>
      </c>
      <c r="V76" s="178" t="str" cm="1">
        <f t="array" ref="V76">IF($D76="","",V21)</f>
        <v/>
      </c>
      <c r="W76" s="161" t="str" cm="1">
        <f t="array" ref="W76">IF($D76="","",W21)</f>
        <v/>
      </c>
      <c r="X76" s="162" t="str" cm="1">
        <f t="array" ref="X76">IF($D76="","",X21)</f>
        <v/>
      </c>
      <c r="Y76" s="292"/>
      <c r="Z76" s="292"/>
      <c r="AA76" s="292"/>
      <c r="AB76" s="162" t="str" cm="1">
        <f t="array" ref="AB76">IF($D76="","",AB21)</f>
        <v/>
      </c>
      <c r="AC76" s="162" t="str" cm="1">
        <f t="array" ref="AC76">IF($D76="","",AD21)</f>
        <v/>
      </c>
      <c r="AD76" s="178" t="str" cm="1">
        <f t="array" ref="AD76">IF(AC76="","",(T76*V76*X76)*AC76/1000)</f>
        <v/>
      </c>
      <c r="AE76" s="170" t="str" cm="1">
        <f t="array" ref="AE76">IF(AD76="","",IF(AH76&lt;V76,"Not Acceptable","Acceptable"))</f>
        <v/>
      </c>
      <c r="AF76" s="170" t="str" cm="1">
        <f t="array" ref="AF76">IF(D76="","",I76)</f>
        <v/>
      </c>
      <c r="AG76" s="161" t="str" cm="1">
        <f t="array" ref="AG76">IF(D76="","",VLOOKUP(F76,'9. All Habitats + Multipliers'!$C$4:$K$102,5,FALSE))</f>
        <v/>
      </c>
      <c r="AH76" s="178" t="str" cm="1">
        <f t="array" ref="AH76">IF(AG76="","",VLOOKUP(AG76,'11. Lists'!$S$47:$U$50,2,FALSE))</f>
        <v/>
      </c>
      <c r="AI76" s="170" t="str" cm="1">
        <f t="array" ref="AI76">IF(D76="","",J76)</f>
        <v/>
      </c>
      <c r="AJ76" s="161" t="str" cm="1">
        <f t="array" ref="AJ76">IF(AI76="","",VLOOKUP(AI76,'11. Lists'!$F$47:$G$51,2,FALSE))</f>
        <v/>
      </c>
      <c r="AK76" s="292"/>
      <c r="AL76" s="292"/>
      <c r="AM76" s="292"/>
      <c r="AN76" s="178" t="str" cm="1">
        <f t="array" ref="AN76">IF(H76="","",H76)</f>
        <v/>
      </c>
      <c r="AO76" s="161" t="str" cm="1">
        <f t="array" ref="AO76">IF(AN76="","",VLOOKUP(AN76,'11. Lists'!$F$36:$H$38,2,FALSE))</f>
        <v/>
      </c>
      <c r="AP76" s="178" t="str" cm="1">
        <f t="array" ref="AP76">IF(AN76="","",VLOOKUP(AN76,'11. Lists'!$F$36:$H$38,3,FALSE))</f>
        <v/>
      </c>
      <c r="AQ76" s="161"/>
      <c r="AR76" s="178"/>
      <c r="AS76" s="161"/>
      <c r="AT76" s="178"/>
      <c r="AU76" s="161" t="str" cm="1">
        <f t="array" ref="AU76">IF(D76="","",VLOOKUP(F76,'9. All Habitats + Multipliers'!$C$4:$K$102,8,FALSE))</f>
        <v/>
      </c>
      <c r="AV76" s="178" t="str" cm="1">
        <f t="array" ref="AV76">IF(AU76="","",VLOOKUP(AU76,'11. Lists'!$J$35:$K$38,2,FALSE))</f>
        <v/>
      </c>
      <c r="AW76" s="161" t="str" cm="1">
        <f t="array" ref="AW76">IF(D76="","",VLOOKUP(D76,'10. Condition and Temporal'!$B$6:$M$103,4,FALSE))</f>
        <v/>
      </c>
      <c r="AX76" s="178" t="str" cm="1">
        <f t="array" ref="AX76">IF(F76="","",IF(D76=F76,"Condition","Distinctiveness"))</f>
        <v/>
      </c>
      <c r="AY76" s="225"/>
      <c r="AZ76" s="390"/>
      <c r="BA76" s="299">
        <v>11</v>
      </c>
      <c r="BB76" s="162" t="str" cm="1">
        <f t="array" ref="BB76">TRIM(MID(SUBSTITUTE($AW$66,$BA$62,REPT(" ",LEN($AW$66))),($BA76-1)*LEN($AW$66)+1,LEN($AW$66)))</f>
        <v/>
      </c>
      <c r="BC76" s="162" t="str" cm="1">
        <f t="array" ref="BC76">TRIM(MID(SUBSTITUTE($AW$67,$BA$62,REPT(" ",LEN($AW$67))),($BA76-1)*LEN($AW$67)+1,LEN($AW$67)))</f>
        <v/>
      </c>
      <c r="BD76" s="162" t="str" cm="1">
        <f t="array" ref="BD76">TRIM(MID(SUBSTITUTE($AW$68,$BA$62,REPT(" ",LEN($AW$68))),($BA76-1)*LEN($AW$68)+1,LEN($AW$68)))</f>
        <v/>
      </c>
      <c r="BE76" s="162" t="str" cm="1">
        <f t="array" ref="BE76">TRIM(MID(SUBSTITUTE($AW$69,$BA$62,REPT(" ",LEN($AW$69))),($BA76-1)*LEN($AW$69)+1,LEN($AW$69)))</f>
        <v/>
      </c>
      <c r="BF76" s="162" t="str" cm="1">
        <f t="array" ref="BF76">TRIM(MID(SUBSTITUTE($AW$70,$BA$62,REPT(" ",LEN($AW$70))),($BA76-1)*LEN($AW$70)+1,LEN($AW$70)))</f>
        <v/>
      </c>
      <c r="BG76" s="162" t="str" cm="1">
        <f t="array" ref="BG76">TRIM(MID(SUBSTITUTE($AW$71,$BA$62,REPT(" ",LEN($AW$71))),($BA76-1)*LEN($AW$71)+1,LEN($AW$71)))</f>
        <v/>
      </c>
      <c r="BH76" s="162" t="str" cm="1">
        <f t="array" ref="BH76">TRIM(MID(SUBSTITUTE($AW$72,$BA$62,REPT(" ",LEN($AW$72))),($BA76-1)*LEN($AW$72)+1,LEN($AW$72)))</f>
        <v/>
      </c>
      <c r="BI76" s="162" t="str" cm="1">
        <f t="array" ref="BI76">TRIM(MID(SUBSTITUTE($AW$73,$BA$62,REPT(" ",LEN($AW$73))),($BA76-1)*LEN($AW$73)+1,LEN($AW$73)))</f>
        <v/>
      </c>
      <c r="BJ76" s="162" t="str" cm="1">
        <f t="array" ref="BJ76">TRIM(MID(SUBSTITUTE($AW$74,$BA$62,REPT(" ",LEN($AW$74))),($BA76-1)*LEN($AW$74)+1,LEN($AW$74)))</f>
        <v/>
      </c>
      <c r="BK76" s="162" t="str" cm="1">
        <f t="array" ref="BK76">TRIM(MID(SUBSTITUTE($AW$75,$BA$62,REPT(" ",LEN($AW$75))),($BA76-1)*LEN($AW$75)+1,LEN($AW$75)))</f>
        <v/>
      </c>
      <c r="BL76" s="162" t="str" cm="1">
        <f t="array" ref="BL76">TRIM(MID(SUBSTITUTE($AW$76,$BA$62,REPT(" ",LEN($AW$76))),($BA76-1)*LEN($AW$76)+1,LEN($AW$76)))</f>
        <v/>
      </c>
      <c r="BM76" s="162" t="str" cm="1">
        <f t="array" ref="BM76">TRIM(MID(SUBSTITUTE($AW$77,$BA$62,REPT(" ",LEN($AW$77))),($BA76-1)*LEN($AW$77)+1,LEN($AW$77)))</f>
        <v/>
      </c>
      <c r="BN76" s="162" t="str" cm="1">
        <f t="array" ref="BN76">TRIM(MID(SUBSTITUTE($AW$78,$BA$62,REPT(" ",LEN($AW$78))),($BA76-1)*LEN($AW$78)+1,LEN($AW$78)))</f>
        <v/>
      </c>
      <c r="BO76" s="162" t="str" cm="1">
        <f t="array" ref="BO76">TRIM(MID(SUBSTITUTE($AW$79,$BA$62,REPT(" ",LEN($AW$79))),($BA76-1)*LEN($AW$79)+1,LEN($AW$79)))</f>
        <v/>
      </c>
      <c r="BP76" s="162" t="str" cm="1">
        <f t="array" ref="BP76">TRIM(MID(SUBSTITUTE($AW$80,$BA$62,REPT(" ",LEN($AW$80))),($BA76-1)*LEN($AW$80)+1,LEN($AW$80)))</f>
        <v/>
      </c>
      <c r="BQ76" s="162" t="str" cm="1">
        <f t="array" ref="BQ76">TRIM(MID(SUBSTITUTE($AW$81,$BA$62,REPT(" ",LEN($AW$81))),($BA76-1)*LEN($AW$81)+1,LEN($AW$81)))</f>
        <v/>
      </c>
      <c r="BR76" s="162" t="str" cm="1">
        <f t="array" ref="BR76">TRIM(MID(SUBSTITUTE($AW$82,$BA$62,REPT(" ",LEN($AW$82))),($BA76-1)*LEN($AW$82)+1,LEN($AW$82)))</f>
        <v/>
      </c>
      <c r="BS76" s="162" t="str" cm="1">
        <f t="array" ref="BS76">TRIM(MID(SUBSTITUTE($AW$83,$BA$62,REPT(" ",LEN($AW$83))),($BA76-1)*LEN($AW$83)+1,LEN($AW$83)))</f>
        <v/>
      </c>
      <c r="BT76" s="162" t="str" cm="1">
        <f t="array" ref="BT76">TRIM(MID(SUBSTITUTE($AW$84,$BA$62,REPT(" ",LEN($AW$84))),($BA76-1)*LEN($AW$84)+1,LEN($AW$84)))</f>
        <v/>
      </c>
      <c r="BU76" s="178" t="str" cm="1">
        <f t="array" ref="BU76">TRIM(MID(SUBSTITUTE($AW$85,$BA$62,REPT(" ",LEN($AW$85))),($BA76-1)*LEN($AW$85)+1,LEN($AW$85)))</f>
        <v/>
      </c>
      <c r="BV76" s="161" t="str" cm="1">
        <f t="array" ref="BV76">IF(BX76=0,"",CONCATENATE(BW76,"66:",BW76,BX76+65))</f>
        <v/>
      </c>
      <c r="BW76" s="300" t="s">
        <v>208</v>
      </c>
      <c r="BX76" s="301" cm="1">
        <f t="array" ref="BX76">BL64</f>
        <v>0</v>
      </c>
    </row>
    <row r="77" spans="1:76" ht="15.6" customHeight="1">
      <c r="A77" s="224"/>
      <c r="B77" s="171">
        <v>12</v>
      </c>
      <c r="C77" s="302" t="str" cm="1">
        <f t="array" ref="C77">IF(D77="","",C22)</f>
        <v/>
      </c>
      <c r="D77" s="303" t="str" cm="1">
        <f t="array" ref="D77">IF(OR(K22="",K22=0),"",D22)</f>
        <v/>
      </c>
      <c r="E77" s="304" t="str" cm="1">
        <f t="array" ref="E77">IF(AX77="","",AX77)</f>
        <v/>
      </c>
      <c r="F77" s="737"/>
      <c r="G77" s="738"/>
      <c r="H77" s="283"/>
      <c r="I77" s="284" t="str" cm="1">
        <f t="array" ref="I77">IF(OR(K22="",K22=0),"",K22)</f>
        <v/>
      </c>
      <c r="J77" s="743" t="str" cm="1">
        <f t="array" ref="J77">IFERROR(IF(F77="","",VLOOKUP(F77,'10. Condition and Temporal'!$B$6:$F$103,5,FALSE)),"Error ▲")</f>
        <v/>
      </c>
      <c r="K77" s="744"/>
      <c r="L77" s="239" t="str" cm="1">
        <f t="array" ref="L77">IFERROR(IF(D77="","",IF(AX77="Distinctiveness",(((((I77*AH77*AJ77)-(I77*V77*X77))*(AV77*AT77))+(I77*V77*X77))*AP77/1000),((((I77*AH77*AJ77)-(I77*V77*X77))*(AV77*AR77))+(I77*V77*X77))*AP77/1000)),"This intervention is not permitted within the SSM ▲")</f>
        <v/>
      </c>
      <c r="M77" s="955" t="str" cm="1">
        <f t="array" ref="M77">IFERROR(IF(F77="","",L77-AD77),"Error ▲")</f>
        <v/>
      </c>
      <c r="N77" s="954"/>
      <c r="O77" s="236"/>
      <c r="P77" s="180"/>
      <c r="Q77" s="225"/>
      <c r="R77" s="720"/>
      <c r="S77" s="226"/>
      <c r="T77" s="170" t="str" cm="1">
        <f t="array" ref="T77">IF(D77="","",K22)</f>
        <v/>
      </c>
      <c r="U77" s="161" t="str" cm="1">
        <f t="array" ref="U77">IF($D77="","",T22)</f>
        <v/>
      </c>
      <c r="V77" s="178" t="str" cm="1">
        <f t="array" ref="V77">IF($D77="","",V22)</f>
        <v/>
      </c>
      <c r="W77" s="161" t="str" cm="1">
        <f t="array" ref="W77">IF($D77="","",W22)</f>
        <v/>
      </c>
      <c r="X77" s="162" t="str" cm="1">
        <f t="array" ref="X77">IF($D77="","",X22)</f>
        <v/>
      </c>
      <c r="Y77" s="292"/>
      <c r="Z77" s="292"/>
      <c r="AA77" s="292"/>
      <c r="AB77" s="162" t="str" cm="1">
        <f t="array" ref="AB77">IF($D77="","",AB22)</f>
        <v/>
      </c>
      <c r="AC77" s="162" t="str" cm="1">
        <f t="array" ref="AC77">IF($D77="","",AD22)</f>
        <v/>
      </c>
      <c r="AD77" s="178" t="str" cm="1">
        <f t="array" ref="AD77">IF(AC77="","",(T77*V77*X77)*AC77/1000)</f>
        <v/>
      </c>
      <c r="AE77" s="170" t="str" cm="1">
        <f t="array" ref="AE77">IF(AD77="","",IF(AH77&lt;V77,"Not Acceptable","Acceptable"))</f>
        <v/>
      </c>
      <c r="AF77" s="170" t="str" cm="1">
        <f t="array" ref="AF77">IF(D77="","",I77)</f>
        <v/>
      </c>
      <c r="AG77" s="161" t="str" cm="1">
        <f t="array" ref="AG77">IF(D77="","",VLOOKUP(F77,'9. All Habitats + Multipliers'!$C$4:$K$102,5,FALSE))</f>
        <v/>
      </c>
      <c r="AH77" s="178" t="str" cm="1">
        <f t="array" ref="AH77">IF(AG77="","",VLOOKUP(AG77,'11. Lists'!$S$47:$U$50,2,FALSE))</f>
        <v/>
      </c>
      <c r="AI77" s="170" t="str" cm="1">
        <f t="array" ref="AI77">IF(D77="","",J77)</f>
        <v/>
      </c>
      <c r="AJ77" s="161" t="str" cm="1">
        <f t="array" ref="AJ77">IF(AI77="","",VLOOKUP(AI77,'11. Lists'!$F$47:$G$51,2,FALSE))</f>
        <v/>
      </c>
      <c r="AK77" s="292"/>
      <c r="AL77" s="292"/>
      <c r="AM77" s="292"/>
      <c r="AN77" s="178" t="str" cm="1">
        <f t="array" ref="AN77">IF(H77="","",H77)</f>
        <v/>
      </c>
      <c r="AO77" s="161" t="str" cm="1">
        <f t="array" ref="AO77">IF(AN77="","",VLOOKUP(AN77,'11. Lists'!$F$36:$H$38,2,FALSE))</f>
        <v/>
      </c>
      <c r="AP77" s="178" t="str" cm="1">
        <f t="array" ref="AP77">IF(AN77="","",VLOOKUP(AN77,'11. Lists'!$F$36:$H$38,3,FALSE))</f>
        <v/>
      </c>
      <c r="AQ77" s="161"/>
      <c r="AR77" s="178"/>
      <c r="AS77" s="161"/>
      <c r="AT77" s="178"/>
      <c r="AU77" s="161" t="str" cm="1">
        <f t="array" ref="AU77">IF(D77="","",VLOOKUP(F77,'9. All Habitats + Multipliers'!$C$4:$K$102,8,FALSE))</f>
        <v/>
      </c>
      <c r="AV77" s="178" t="str" cm="1">
        <f t="array" ref="AV77">IF(AU77="","",VLOOKUP(AU77,'11. Lists'!$J$35:$K$38,2,FALSE))</f>
        <v/>
      </c>
      <c r="AW77" s="161" t="str" cm="1">
        <f t="array" ref="AW77">IF(D77="","",VLOOKUP(D77,'10. Condition and Temporal'!$B$6:$M$103,4,FALSE))</f>
        <v/>
      </c>
      <c r="AX77" s="178" t="str" cm="1">
        <f t="array" ref="AX77">IF(F77="","",IF(D77=F77,"Condition","Distinctiveness"))</f>
        <v/>
      </c>
      <c r="AY77" s="225"/>
      <c r="AZ77" s="390"/>
      <c r="BA77" s="299">
        <v>12</v>
      </c>
      <c r="BB77" s="162" t="str" cm="1">
        <f t="array" ref="BB77">TRIM(MID(SUBSTITUTE($AW$66,$BA$62,REPT(" ",LEN($AW$66))),($BA77-1)*LEN($AW$66)+1,LEN($AW$66)))</f>
        <v/>
      </c>
      <c r="BC77" s="162" t="str" cm="1">
        <f t="array" ref="BC77">TRIM(MID(SUBSTITUTE($AW$67,$BA$62,REPT(" ",LEN($AW$67))),($BA77-1)*LEN($AW$67)+1,LEN($AW$67)))</f>
        <v/>
      </c>
      <c r="BD77" s="162" t="str" cm="1">
        <f t="array" ref="BD77">TRIM(MID(SUBSTITUTE($AW$68,$BA$62,REPT(" ",LEN($AW$68))),($BA77-1)*LEN($AW$68)+1,LEN($AW$68)))</f>
        <v/>
      </c>
      <c r="BE77" s="162" t="str" cm="1">
        <f t="array" ref="BE77">TRIM(MID(SUBSTITUTE($AW$69,$BA$62,REPT(" ",LEN($AW$69))),($BA77-1)*LEN($AW$69)+1,LEN($AW$69)))</f>
        <v/>
      </c>
      <c r="BF77" s="162" t="str" cm="1">
        <f t="array" ref="BF77">TRIM(MID(SUBSTITUTE($AW$70,$BA$62,REPT(" ",LEN($AW$70))),($BA77-1)*LEN($AW$70)+1,LEN($AW$70)))</f>
        <v/>
      </c>
      <c r="BG77" s="162" t="str" cm="1">
        <f t="array" ref="BG77">TRIM(MID(SUBSTITUTE($AW$71,$BA$62,REPT(" ",LEN($AW$71))),($BA77-1)*LEN($AW$71)+1,LEN($AW$71)))</f>
        <v/>
      </c>
      <c r="BH77" s="162" t="str" cm="1">
        <f t="array" ref="BH77">TRIM(MID(SUBSTITUTE($AW$72,$BA$62,REPT(" ",LEN($AW$72))),($BA77-1)*LEN($AW$72)+1,LEN($AW$72)))</f>
        <v/>
      </c>
      <c r="BI77" s="162" t="str" cm="1">
        <f t="array" ref="BI77">TRIM(MID(SUBSTITUTE($AW$73,$BA$62,REPT(" ",LEN($AW$73))),($BA77-1)*LEN($AW$73)+1,LEN($AW$73)))</f>
        <v/>
      </c>
      <c r="BJ77" s="162" t="str" cm="1">
        <f t="array" ref="BJ77">TRIM(MID(SUBSTITUTE($AW$74,$BA$62,REPT(" ",LEN($AW$74))),($BA77-1)*LEN($AW$74)+1,LEN($AW$74)))</f>
        <v/>
      </c>
      <c r="BK77" s="162" t="str" cm="1">
        <f t="array" ref="BK77">TRIM(MID(SUBSTITUTE($AW$75,$BA$62,REPT(" ",LEN($AW$75))),($BA77-1)*LEN($AW$75)+1,LEN($AW$75)))</f>
        <v/>
      </c>
      <c r="BL77" s="162" t="str" cm="1">
        <f t="array" ref="BL77">TRIM(MID(SUBSTITUTE($AW$76,$BA$62,REPT(" ",LEN($AW$76))),($BA77-1)*LEN($AW$76)+1,LEN($AW$76)))</f>
        <v/>
      </c>
      <c r="BM77" s="162" t="str" cm="1">
        <f t="array" ref="BM77">TRIM(MID(SUBSTITUTE($AW$77,$BA$62,REPT(" ",LEN($AW$77))),($BA77-1)*LEN($AW$77)+1,LEN($AW$77)))</f>
        <v/>
      </c>
      <c r="BN77" s="162" t="str" cm="1">
        <f t="array" ref="BN77">TRIM(MID(SUBSTITUTE($AW$78,$BA$62,REPT(" ",LEN($AW$78))),($BA77-1)*LEN($AW$78)+1,LEN($AW$78)))</f>
        <v/>
      </c>
      <c r="BO77" s="162" t="str" cm="1">
        <f t="array" ref="BO77">TRIM(MID(SUBSTITUTE($AW$79,$BA$62,REPT(" ",LEN($AW$79))),($BA77-1)*LEN($AW$79)+1,LEN($AW$79)))</f>
        <v/>
      </c>
      <c r="BP77" s="162" t="str" cm="1">
        <f t="array" ref="BP77">TRIM(MID(SUBSTITUTE($AW$80,$BA$62,REPT(" ",LEN($AW$80))),($BA77-1)*LEN($AW$80)+1,LEN($AW$80)))</f>
        <v/>
      </c>
      <c r="BQ77" s="162" t="str" cm="1">
        <f t="array" ref="BQ77">TRIM(MID(SUBSTITUTE($AW$81,$BA$62,REPT(" ",LEN($AW$81))),($BA77-1)*LEN($AW$81)+1,LEN($AW$81)))</f>
        <v/>
      </c>
      <c r="BR77" s="162" t="str" cm="1">
        <f t="array" ref="BR77">TRIM(MID(SUBSTITUTE($AW$82,$BA$62,REPT(" ",LEN($AW$82))),($BA77-1)*LEN($AW$82)+1,LEN($AW$82)))</f>
        <v/>
      </c>
      <c r="BS77" s="162" t="str" cm="1">
        <f t="array" ref="BS77">TRIM(MID(SUBSTITUTE($AW$83,$BA$62,REPT(" ",LEN($AW$83))),($BA77-1)*LEN($AW$83)+1,LEN($AW$83)))</f>
        <v/>
      </c>
      <c r="BT77" s="162" t="str" cm="1">
        <f t="array" ref="BT77">TRIM(MID(SUBSTITUTE($AW$84,$BA$62,REPT(" ",LEN($AW$84))),($BA77-1)*LEN($AW$84)+1,LEN($AW$84)))</f>
        <v/>
      </c>
      <c r="BU77" s="178" t="str" cm="1">
        <f t="array" ref="BU77">TRIM(MID(SUBSTITUTE($AW$85,$BA$62,REPT(" ",LEN($AW$85))),($BA77-1)*LEN($AW$85)+1,LEN($AW$85)))</f>
        <v/>
      </c>
      <c r="BV77" s="161" t="str" cm="1">
        <f t="array" ref="BV77">IF(BX77=0,"",CONCATENATE(BW77,"66:",BW77,BX77+65))</f>
        <v/>
      </c>
      <c r="BW77" s="300" t="s">
        <v>209</v>
      </c>
      <c r="BX77" s="301" cm="1">
        <f t="array" ref="BX77">BM64</f>
        <v>0</v>
      </c>
    </row>
    <row r="78" spans="1:76" ht="15.6" customHeight="1">
      <c r="A78" s="224"/>
      <c r="B78" s="171">
        <v>13</v>
      </c>
      <c r="C78" s="302" t="str" cm="1">
        <f t="array" ref="C78">IF(D78="","",C23)</f>
        <v/>
      </c>
      <c r="D78" s="303" t="str" cm="1">
        <f t="array" ref="D78">IF(OR(K23="",K23=0),"",D23)</f>
        <v/>
      </c>
      <c r="E78" s="304" t="str" cm="1">
        <f t="array" ref="E78">IF(AX78="","",AX78)</f>
        <v/>
      </c>
      <c r="F78" s="737"/>
      <c r="G78" s="738"/>
      <c r="H78" s="283"/>
      <c r="I78" s="284" t="str" cm="1">
        <f t="array" ref="I78">IF(OR(K23="",K23=0),"",K23)</f>
        <v/>
      </c>
      <c r="J78" s="743" t="str" cm="1">
        <f t="array" ref="J78">IFERROR(IF(F78="","",VLOOKUP(F78,'10. Condition and Temporal'!$B$6:$F$103,5,FALSE)),"Error ▲")</f>
        <v/>
      </c>
      <c r="K78" s="744"/>
      <c r="L78" s="239" t="str" cm="1">
        <f t="array" ref="L78">IFERROR(IF(D78="","",IF(AX78="Distinctiveness",(((((I78*AH78*AJ78)-(I78*V78*X78))*(AV78*AT78))+(I78*V78*X78))*AP78/1000),((((I78*AH78*AJ78)-(I78*V78*X78))*(AV78*AR78))+(I78*V78*X78))*AP78/1000)),"This intervention is not permitted within the SSM ▲")</f>
        <v/>
      </c>
      <c r="M78" s="955" t="str" cm="1">
        <f t="array" ref="M78">IFERROR(IF(F78="","",L78-AD78),"Error ▲")</f>
        <v/>
      </c>
      <c r="N78" s="954"/>
      <c r="O78" s="236"/>
      <c r="P78" s="180"/>
      <c r="Q78" s="225"/>
      <c r="R78" s="720"/>
      <c r="S78" s="226"/>
      <c r="T78" s="170" t="str" cm="1">
        <f t="array" ref="T78">IF(D78="","",K23)</f>
        <v/>
      </c>
      <c r="U78" s="161" t="str" cm="1">
        <f t="array" ref="U78">IF($D78="","",T23)</f>
        <v/>
      </c>
      <c r="V78" s="178" t="str" cm="1">
        <f t="array" ref="V78">IF($D78="","",V23)</f>
        <v/>
      </c>
      <c r="W78" s="161" t="str" cm="1">
        <f t="array" ref="W78">IF($D78="","",W23)</f>
        <v/>
      </c>
      <c r="X78" s="162" t="str" cm="1">
        <f t="array" ref="X78">IF($D78="","",X23)</f>
        <v/>
      </c>
      <c r="Y78" s="292"/>
      <c r="Z78" s="292"/>
      <c r="AA78" s="292"/>
      <c r="AB78" s="162" t="str" cm="1">
        <f t="array" ref="AB78">IF($D78="","",AB23)</f>
        <v/>
      </c>
      <c r="AC78" s="162" t="str" cm="1">
        <f t="array" ref="AC78">IF($D78="","",AD23)</f>
        <v/>
      </c>
      <c r="AD78" s="178" t="str" cm="1">
        <f t="array" ref="AD78">IF(AC78="","",(T78*V78*X78)*AC78/1000)</f>
        <v/>
      </c>
      <c r="AE78" s="170" t="str" cm="1">
        <f t="array" ref="AE78">IF(AD78="","",IF(AH78&lt;V78,"Not Acceptable","Acceptable"))</f>
        <v/>
      </c>
      <c r="AF78" s="170" t="str" cm="1">
        <f t="array" ref="AF78">IF(D78="","",I78)</f>
        <v/>
      </c>
      <c r="AG78" s="161" t="str" cm="1">
        <f t="array" ref="AG78">IF(D78="","",VLOOKUP(F78,'9. All Habitats + Multipliers'!$C$4:$K$102,5,FALSE))</f>
        <v/>
      </c>
      <c r="AH78" s="178" t="str" cm="1">
        <f t="array" ref="AH78">IF(AG78="","",VLOOKUP(AG78,'11. Lists'!$S$47:$U$50,2,FALSE))</f>
        <v/>
      </c>
      <c r="AI78" s="170" t="str" cm="1">
        <f t="array" ref="AI78">IF(D78="","",J78)</f>
        <v/>
      </c>
      <c r="AJ78" s="161" t="str" cm="1">
        <f t="array" ref="AJ78">IF(AI78="","",VLOOKUP(AI78,'11. Lists'!$F$47:$G$51,2,FALSE))</f>
        <v/>
      </c>
      <c r="AK78" s="292"/>
      <c r="AL78" s="292"/>
      <c r="AM78" s="292"/>
      <c r="AN78" s="178" t="str" cm="1">
        <f t="array" ref="AN78">IF(H78="","",H78)</f>
        <v/>
      </c>
      <c r="AO78" s="161" t="str" cm="1">
        <f t="array" ref="AO78">IF(AN78="","",VLOOKUP(AN78,'11. Lists'!$F$36:$H$38,2,FALSE))</f>
        <v/>
      </c>
      <c r="AP78" s="178" t="str" cm="1">
        <f t="array" ref="AP78">IF(AN78="","",VLOOKUP(AN78,'11. Lists'!$F$36:$H$38,3,FALSE))</f>
        <v/>
      </c>
      <c r="AQ78" s="161"/>
      <c r="AR78" s="178"/>
      <c r="AS78" s="161"/>
      <c r="AT78" s="178"/>
      <c r="AU78" s="161" t="str" cm="1">
        <f t="array" ref="AU78">IF(D78="","",VLOOKUP(F78,'9. All Habitats + Multipliers'!$C$4:$K$102,8,FALSE))</f>
        <v/>
      </c>
      <c r="AV78" s="178" t="str" cm="1">
        <f t="array" ref="AV78">IF(AU78="","",VLOOKUP(AU78,'11. Lists'!$J$35:$K$38,2,FALSE))</f>
        <v/>
      </c>
      <c r="AW78" s="161" t="str" cm="1">
        <f t="array" ref="AW78">IF(D78="","",VLOOKUP(D78,'10. Condition and Temporal'!$B$6:$M$103,4,FALSE))</f>
        <v/>
      </c>
      <c r="AX78" s="178" t="str" cm="1">
        <f t="array" ref="AX78">IF(F78="","",IF(D78=F78,"Condition","Distinctiveness"))</f>
        <v/>
      </c>
      <c r="AY78" s="225"/>
      <c r="AZ78" s="390"/>
      <c r="BA78" s="299">
        <v>13</v>
      </c>
      <c r="BB78" s="162" t="str" cm="1">
        <f t="array" ref="BB78">TRIM(MID(SUBSTITUTE($AW$66,$BA$62,REPT(" ",LEN($AW$66))),($BA78-1)*LEN($AW$66)+1,LEN($AW$66)))</f>
        <v/>
      </c>
      <c r="BC78" s="162" t="str" cm="1">
        <f t="array" ref="BC78">TRIM(MID(SUBSTITUTE($AW$67,$BA$62,REPT(" ",LEN($AW$67))),($BA78-1)*LEN($AW$67)+1,LEN($AW$67)))</f>
        <v/>
      </c>
      <c r="BD78" s="162" t="str" cm="1">
        <f t="array" ref="BD78">TRIM(MID(SUBSTITUTE($AW$68,$BA$62,REPT(" ",LEN($AW$68))),($BA78-1)*LEN($AW$68)+1,LEN($AW$68)))</f>
        <v/>
      </c>
      <c r="BE78" s="162" t="str" cm="1">
        <f t="array" ref="BE78">TRIM(MID(SUBSTITUTE($AW$69,$BA$62,REPT(" ",LEN($AW$69))),($BA78-1)*LEN($AW$69)+1,LEN($AW$69)))</f>
        <v/>
      </c>
      <c r="BF78" s="162" t="str" cm="1">
        <f t="array" ref="BF78">TRIM(MID(SUBSTITUTE($AW$70,$BA$62,REPT(" ",LEN($AW$70))),($BA78-1)*LEN($AW$70)+1,LEN($AW$70)))</f>
        <v/>
      </c>
      <c r="BG78" s="162" t="str" cm="1">
        <f t="array" ref="BG78">TRIM(MID(SUBSTITUTE($AW$71,$BA$62,REPT(" ",LEN($AW$71))),($BA78-1)*LEN($AW$71)+1,LEN($AW$71)))</f>
        <v/>
      </c>
      <c r="BH78" s="162" t="str" cm="1">
        <f t="array" ref="BH78">TRIM(MID(SUBSTITUTE($AW$72,$BA$62,REPT(" ",LEN($AW$72))),($BA78-1)*LEN($AW$72)+1,LEN($AW$72)))</f>
        <v/>
      </c>
      <c r="BI78" s="162" t="str" cm="1">
        <f t="array" ref="BI78">TRIM(MID(SUBSTITUTE($AW$73,$BA$62,REPT(" ",LEN($AW$73))),($BA78-1)*LEN($AW$73)+1,LEN($AW$73)))</f>
        <v/>
      </c>
      <c r="BJ78" s="162" t="str" cm="1">
        <f t="array" ref="BJ78">TRIM(MID(SUBSTITUTE($AW$74,$BA$62,REPT(" ",LEN($AW$74))),($BA78-1)*LEN($AW$74)+1,LEN($AW$74)))</f>
        <v/>
      </c>
      <c r="BK78" s="162" t="str" cm="1">
        <f t="array" ref="BK78">TRIM(MID(SUBSTITUTE($AW$75,$BA$62,REPT(" ",LEN($AW$75))),($BA78-1)*LEN($AW$75)+1,LEN($AW$75)))</f>
        <v/>
      </c>
      <c r="BL78" s="162" t="str" cm="1">
        <f t="array" ref="BL78">TRIM(MID(SUBSTITUTE($AW$76,$BA$62,REPT(" ",LEN($AW$76))),($BA78-1)*LEN($AW$76)+1,LEN($AW$76)))</f>
        <v/>
      </c>
      <c r="BM78" s="162" t="str" cm="1">
        <f t="array" ref="BM78">TRIM(MID(SUBSTITUTE($AW$77,$BA$62,REPT(" ",LEN($AW$77))),($BA78-1)*LEN($AW$77)+1,LEN($AW$77)))</f>
        <v/>
      </c>
      <c r="BN78" s="162" t="str" cm="1">
        <f t="array" ref="BN78">TRIM(MID(SUBSTITUTE($AW$78,$BA$62,REPT(" ",LEN($AW$78))),($BA78-1)*LEN($AW$78)+1,LEN($AW$78)))</f>
        <v/>
      </c>
      <c r="BO78" s="162" t="str" cm="1">
        <f t="array" ref="BO78">TRIM(MID(SUBSTITUTE($AW$79,$BA$62,REPT(" ",LEN($AW$79))),($BA78-1)*LEN($AW$79)+1,LEN($AW$79)))</f>
        <v/>
      </c>
      <c r="BP78" s="162" t="str" cm="1">
        <f t="array" ref="BP78">TRIM(MID(SUBSTITUTE($AW$80,$BA$62,REPT(" ",LEN($AW$80))),($BA78-1)*LEN($AW$80)+1,LEN($AW$80)))</f>
        <v/>
      </c>
      <c r="BQ78" s="162" t="str" cm="1">
        <f t="array" ref="BQ78">TRIM(MID(SUBSTITUTE($AW$81,$BA$62,REPT(" ",LEN($AW$81))),($BA78-1)*LEN($AW$81)+1,LEN($AW$81)))</f>
        <v/>
      </c>
      <c r="BR78" s="162" t="str" cm="1">
        <f t="array" ref="BR78">TRIM(MID(SUBSTITUTE($AW$82,$BA$62,REPT(" ",LEN($AW$82))),($BA78-1)*LEN($AW$82)+1,LEN($AW$82)))</f>
        <v/>
      </c>
      <c r="BS78" s="162" t="str" cm="1">
        <f t="array" ref="BS78">TRIM(MID(SUBSTITUTE($AW$83,$BA$62,REPT(" ",LEN($AW$83))),($BA78-1)*LEN($AW$83)+1,LEN($AW$83)))</f>
        <v/>
      </c>
      <c r="BT78" s="162" t="str" cm="1">
        <f t="array" ref="BT78">TRIM(MID(SUBSTITUTE($AW$84,$BA$62,REPT(" ",LEN($AW$84))),($BA78-1)*LEN($AW$84)+1,LEN($AW$84)))</f>
        <v/>
      </c>
      <c r="BU78" s="178" t="str" cm="1">
        <f t="array" ref="BU78">TRIM(MID(SUBSTITUTE($AW$85,$BA$62,REPT(" ",LEN($AW$85))),($BA78-1)*LEN($AW$85)+1,LEN($AW$85)))</f>
        <v/>
      </c>
      <c r="BV78" s="161" t="str" cm="1">
        <f t="array" ref="BV78">IF(BX78=0,"",CONCATENATE(BW78,"66:",BW78,BX78+65))</f>
        <v/>
      </c>
      <c r="BW78" s="300" t="s">
        <v>210</v>
      </c>
      <c r="BX78" s="301" cm="1">
        <f t="array" ref="BX78">BN64</f>
        <v>0</v>
      </c>
    </row>
    <row r="79" spans="1:76" ht="15.6" customHeight="1">
      <c r="A79" s="224"/>
      <c r="B79" s="171">
        <v>14</v>
      </c>
      <c r="C79" s="302" t="str" cm="1">
        <f t="array" ref="C79">IF(D79="","",C24)</f>
        <v/>
      </c>
      <c r="D79" s="303" t="str" cm="1">
        <f t="array" ref="D79">IF(OR(K24="",K24=0),"",D24)</f>
        <v/>
      </c>
      <c r="E79" s="304" t="str" cm="1">
        <f t="array" ref="E79">IF(AX79="","",AX79)</f>
        <v/>
      </c>
      <c r="F79" s="737"/>
      <c r="G79" s="738"/>
      <c r="H79" s="283"/>
      <c r="I79" s="284" t="str" cm="1">
        <f t="array" ref="I79">IF(OR(K24="",K24=0),"",K24)</f>
        <v/>
      </c>
      <c r="J79" s="743" t="str" cm="1">
        <f t="array" ref="J79">IFERROR(IF(F79="","",VLOOKUP(F79,'10. Condition and Temporal'!$B$6:$F$103,5,FALSE)),"Error ▲")</f>
        <v/>
      </c>
      <c r="K79" s="744"/>
      <c r="L79" s="239" t="str" cm="1">
        <f t="array" ref="L79">IFERROR(IF(D79="","",IF(AX79="Distinctiveness",(((((I79*AH79*AJ79)-(I79*V79*X79))*(AV79*AT79))+(I79*V79*X79))*AP79/1000),((((I79*AH79*AJ79)-(I79*V79*X79))*(AV79*AR79))+(I79*V79*X79))*AP79/1000)),"This intervention is not permitted within the SSM ▲")</f>
        <v/>
      </c>
      <c r="M79" s="955" t="str" cm="1">
        <f t="array" ref="M79">IFERROR(IF(F79="","",L79-AD79),"Error ▲")</f>
        <v/>
      </c>
      <c r="N79" s="954"/>
      <c r="O79" s="236"/>
      <c r="P79" s="180"/>
      <c r="Q79" s="225"/>
      <c r="R79" s="720"/>
      <c r="S79" s="226"/>
      <c r="T79" s="170" t="str" cm="1">
        <f t="array" ref="T79">IF(D79="","",K24)</f>
        <v/>
      </c>
      <c r="U79" s="161" t="str" cm="1">
        <f t="array" ref="U79">IF($D79="","",T24)</f>
        <v/>
      </c>
      <c r="V79" s="178" t="str" cm="1">
        <f t="array" ref="V79">IF($D79="","",V24)</f>
        <v/>
      </c>
      <c r="W79" s="161" t="str" cm="1">
        <f t="array" ref="W79">IF($D79="","",W24)</f>
        <v/>
      </c>
      <c r="X79" s="162" t="str" cm="1">
        <f t="array" ref="X79">IF($D79="","",X24)</f>
        <v/>
      </c>
      <c r="Y79" s="292"/>
      <c r="Z79" s="292"/>
      <c r="AA79" s="292"/>
      <c r="AB79" s="162" t="str" cm="1">
        <f t="array" ref="AB79">IF($D79="","",AB24)</f>
        <v/>
      </c>
      <c r="AC79" s="162" t="str" cm="1">
        <f t="array" ref="AC79">IF($D79="","",AD24)</f>
        <v/>
      </c>
      <c r="AD79" s="178" t="str" cm="1">
        <f t="array" ref="AD79">IF(AC79="","",(T79*V79*X79)*AC79/1000)</f>
        <v/>
      </c>
      <c r="AE79" s="170" t="str" cm="1">
        <f t="array" ref="AE79">IF(AD79="","",IF(AH79&lt;V79,"Not Acceptable","Acceptable"))</f>
        <v/>
      </c>
      <c r="AF79" s="170" t="str" cm="1">
        <f t="array" ref="AF79">IF(D79="","",I79)</f>
        <v/>
      </c>
      <c r="AG79" s="161" t="str" cm="1">
        <f t="array" ref="AG79">IF(D79="","",VLOOKUP(F79,'9. All Habitats + Multipliers'!$C$4:$K$102,5,FALSE))</f>
        <v/>
      </c>
      <c r="AH79" s="178" t="str" cm="1">
        <f t="array" ref="AH79">IF(AG79="","",VLOOKUP(AG79,'11. Lists'!$S$47:$U$50,2,FALSE))</f>
        <v/>
      </c>
      <c r="AI79" s="170" t="str" cm="1">
        <f t="array" ref="AI79">IF(D79="","",J79)</f>
        <v/>
      </c>
      <c r="AJ79" s="161" t="str" cm="1">
        <f t="array" ref="AJ79">IF(AI79="","",VLOOKUP(AI79,'11. Lists'!$F$47:$G$51,2,FALSE))</f>
        <v/>
      </c>
      <c r="AK79" s="292"/>
      <c r="AL79" s="292"/>
      <c r="AM79" s="292"/>
      <c r="AN79" s="178" t="str" cm="1">
        <f t="array" ref="AN79">IF(H79="","",H79)</f>
        <v/>
      </c>
      <c r="AO79" s="161" t="str" cm="1">
        <f t="array" ref="AO79">IF(AN79="","",VLOOKUP(AN79,'11. Lists'!$F$36:$H$38,2,FALSE))</f>
        <v/>
      </c>
      <c r="AP79" s="178" t="str" cm="1">
        <f t="array" ref="AP79">IF(AN79="","",VLOOKUP(AN79,'11. Lists'!$F$36:$H$38,3,FALSE))</f>
        <v/>
      </c>
      <c r="AQ79" s="161"/>
      <c r="AR79" s="178"/>
      <c r="AS79" s="161"/>
      <c r="AT79" s="178"/>
      <c r="AU79" s="161" t="str" cm="1">
        <f t="array" ref="AU79">IF(D79="","",VLOOKUP(F79,'9. All Habitats + Multipliers'!$C$4:$K$102,8,FALSE))</f>
        <v/>
      </c>
      <c r="AV79" s="178" t="str" cm="1">
        <f t="array" ref="AV79">IF(AU79="","",VLOOKUP(AU79,'11. Lists'!$J$35:$K$38,2,FALSE))</f>
        <v/>
      </c>
      <c r="AW79" s="161" t="str" cm="1">
        <f t="array" ref="AW79">IF(D79="","",VLOOKUP(D79,'10. Condition and Temporal'!$B$6:$M$103,4,FALSE))</f>
        <v/>
      </c>
      <c r="AX79" s="178" t="str" cm="1">
        <f t="array" ref="AX79">IF(F79="","",IF(D79=F79,"Condition","Distinctiveness"))</f>
        <v/>
      </c>
      <c r="AY79" s="225"/>
      <c r="AZ79" s="390"/>
      <c r="BA79" s="299">
        <v>14</v>
      </c>
      <c r="BB79" s="162" t="str" cm="1">
        <f t="array" ref="BB79">TRIM(MID(SUBSTITUTE($AW$66,$BA$62,REPT(" ",LEN($AW$66))),($BA79-1)*LEN($AW$66)+1,LEN($AW$66)))</f>
        <v/>
      </c>
      <c r="BC79" s="162" t="str" cm="1">
        <f t="array" ref="BC79">TRIM(MID(SUBSTITUTE($AW$67,$BA$62,REPT(" ",LEN($AW$67))),($BA79-1)*LEN($AW$67)+1,LEN($AW$67)))</f>
        <v/>
      </c>
      <c r="BD79" s="162" t="str" cm="1">
        <f t="array" ref="BD79">TRIM(MID(SUBSTITUTE($AW$68,$BA$62,REPT(" ",LEN($AW$68))),($BA79-1)*LEN($AW$68)+1,LEN($AW$68)))</f>
        <v/>
      </c>
      <c r="BE79" s="162" t="str" cm="1">
        <f t="array" ref="BE79">TRIM(MID(SUBSTITUTE($AW$69,$BA$62,REPT(" ",LEN($AW$69))),($BA79-1)*LEN($AW$69)+1,LEN($AW$69)))</f>
        <v/>
      </c>
      <c r="BF79" s="162" t="str" cm="1">
        <f t="array" ref="BF79">TRIM(MID(SUBSTITUTE($AW$70,$BA$62,REPT(" ",LEN($AW$70))),($BA79-1)*LEN($AW$70)+1,LEN($AW$70)))</f>
        <v/>
      </c>
      <c r="BG79" s="162" t="str" cm="1">
        <f t="array" ref="BG79">TRIM(MID(SUBSTITUTE($AW$71,$BA$62,REPT(" ",LEN($AW$71))),($BA79-1)*LEN($AW$71)+1,LEN($AW$71)))</f>
        <v/>
      </c>
      <c r="BH79" s="162" t="str" cm="1">
        <f t="array" ref="BH79">TRIM(MID(SUBSTITUTE($AW$72,$BA$62,REPT(" ",LEN($AW$72))),($BA79-1)*LEN($AW$72)+1,LEN($AW$72)))</f>
        <v/>
      </c>
      <c r="BI79" s="162" t="str" cm="1">
        <f t="array" ref="BI79">TRIM(MID(SUBSTITUTE($AW$73,$BA$62,REPT(" ",LEN($AW$73))),($BA79-1)*LEN($AW$73)+1,LEN($AW$73)))</f>
        <v/>
      </c>
      <c r="BJ79" s="162" t="str" cm="1">
        <f t="array" ref="BJ79">TRIM(MID(SUBSTITUTE($AW$74,$BA$62,REPT(" ",LEN($AW$74))),($BA79-1)*LEN($AW$74)+1,LEN($AW$74)))</f>
        <v/>
      </c>
      <c r="BK79" s="162" t="str" cm="1">
        <f t="array" ref="BK79">TRIM(MID(SUBSTITUTE($AW$75,$BA$62,REPT(" ",LEN($AW$75))),($BA79-1)*LEN($AW$75)+1,LEN($AW$75)))</f>
        <v/>
      </c>
      <c r="BL79" s="162" t="str" cm="1">
        <f t="array" ref="BL79">TRIM(MID(SUBSTITUTE($AW$76,$BA$62,REPT(" ",LEN($AW$76))),($BA79-1)*LEN($AW$76)+1,LEN($AW$76)))</f>
        <v/>
      </c>
      <c r="BM79" s="162" t="str" cm="1">
        <f t="array" ref="BM79">TRIM(MID(SUBSTITUTE($AW$77,$BA$62,REPT(" ",LEN($AW$77))),($BA79-1)*LEN($AW$77)+1,LEN($AW$77)))</f>
        <v/>
      </c>
      <c r="BN79" s="162" t="str" cm="1">
        <f t="array" ref="BN79">TRIM(MID(SUBSTITUTE($AW$78,$BA$62,REPT(" ",LEN($AW$78))),($BA79-1)*LEN($AW$78)+1,LEN($AW$78)))</f>
        <v/>
      </c>
      <c r="BO79" s="162" t="str" cm="1">
        <f t="array" ref="BO79">TRIM(MID(SUBSTITUTE($AW$79,$BA$62,REPT(" ",LEN($AW$79))),($BA79-1)*LEN($AW$79)+1,LEN($AW$79)))</f>
        <v/>
      </c>
      <c r="BP79" s="162" t="str" cm="1">
        <f t="array" ref="BP79">TRIM(MID(SUBSTITUTE($AW$80,$BA$62,REPT(" ",LEN($AW$80))),($BA79-1)*LEN($AW$80)+1,LEN($AW$80)))</f>
        <v/>
      </c>
      <c r="BQ79" s="162" t="str" cm="1">
        <f t="array" ref="BQ79">TRIM(MID(SUBSTITUTE($AW$81,$BA$62,REPT(" ",LEN($AW$81))),($BA79-1)*LEN($AW$81)+1,LEN($AW$81)))</f>
        <v/>
      </c>
      <c r="BR79" s="162" t="str" cm="1">
        <f t="array" ref="BR79">TRIM(MID(SUBSTITUTE($AW$82,$BA$62,REPT(" ",LEN($AW$82))),($BA79-1)*LEN($AW$82)+1,LEN($AW$82)))</f>
        <v/>
      </c>
      <c r="BS79" s="162" t="str" cm="1">
        <f t="array" ref="BS79">TRIM(MID(SUBSTITUTE($AW$83,$BA$62,REPT(" ",LEN($AW$83))),($BA79-1)*LEN($AW$83)+1,LEN($AW$83)))</f>
        <v/>
      </c>
      <c r="BT79" s="162" t="str" cm="1">
        <f t="array" ref="BT79">TRIM(MID(SUBSTITUTE($AW$84,$BA$62,REPT(" ",LEN($AW$84))),($BA79-1)*LEN($AW$84)+1,LEN($AW$84)))</f>
        <v/>
      </c>
      <c r="BU79" s="178" t="str" cm="1">
        <f t="array" ref="BU79">TRIM(MID(SUBSTITUTE($AW$85,$BA$62,REPT(" ",LEN($AW$85))),($BA79-1)*LEN($AW$85)+1,LEN($AW$85)))</f>
        <v/>
      </c>
      <c r="BV79" s="161" t="str" cm="1">
        <f t="array" ref="BV79">IF(BX79=0,"",CONCATENATE(BW79,"66:",BW79,BX79+65))</f>
        <v/>
      </c>
      <c r="BW79" s="300" t="s">
        <v>211</v>
      </c>
      <c r="BX79" s="301" cm="1">
        <f t="array" ref="BX79">BO64</f>
        <v>0</v>
      </c>
    </row>
    <row r="80" spans="1:76" ht="15.6" customHeight="1">
      <c r="A80" s="224"/>
      <c r="B80" s="171">
        <v>15</v>
      </c>
      <c r="C80" s="302" t="str" cm="1">
        <f t="array" ref="C80">IF(D80="","",C25)</f>
        <v/>
      </c>
      <c r="D80" s="303" t="str" cm="1">
        <f t="array" ref="D80">IF(OR(K25="",K25=0),"",D25)</f>
        <v/>
      </c>
      <c r="E80" s="304" t="str" cm="1">
        <f t="array" ref="E80">IF(AX80="","",AX80)</f>
        <v/>
      </c>
      <c r="F80" s="737"/>
      <c r="G80" s="738"/>
      <c r="H80" s="283"/>
      <c r="I80" s="284" t="str" cm="1">
        <f t="array" ref="I80">IF(OR(K25="",K25=0),"",K25)</f>
        <v/>
      </c>
      <c r="J80" s="743" t="str" cm="1">
        <f t="array" ref="J80">IFERROR(IF(F80="","",VLOOKUP(F80,'10. Condition and Temporal'!$B$6:$F$103,5,FALSE)),"Error ▲")</f>
        <v/>
      </c>
      <c r="K80" s="744"/>
      <c r="L80" s="239" t="str" cm="1">
        <f t="array" ref="L80">IFERROR(IF(D80="","",IF(AX80="Distinctiveness",(((((I80*AH80*AJ80)-(I80*V80*X80))*(AV80*AT80))+(I80*V80*X80))*AP80/1000),((((I80*AH80*AJ80)-(I80*V80*X80))*(AV80*AR80))+(I80*V80*X80))*AP80/1000)),"This intervention is not permitted within the SSM ▲")</f>
        <v/>
      </c>
      <c r="M80" s="955" t="str" cm="1">
        <f t="array" ref="M80">IFERROR(IF(F80="","",L80-AD80),"Error ▲")</f>
        <v/>
      </c>
      <c r="N80" s="954"/>
      <c r="O80" s="236"/>
      <c r="P80" s="180"/>
      <c r="Q80" s="225"/>
      <c r="R80" s="720"/>
      <c r="S80" s="226"/>
      <c r="T80" s="170" t="str" cm="1">
        <f t="array" ref="T80">IF(D80="","",K25)</f>
        <v/>
      </c>
      <c r="U80" s="161" t="str" cm="1">
        <f t="array" ref="U80">IF($D80="","",T25)</f>
        <v/>
      </c>
      <c r="V80" s="178" t="str" cm="1">
        <f t="array" ref="V80">IF($D80="","",V25)</f>
        <v/>
      </c>
      <c r="W80" s="161" t="str" cm="1">
        <f t="array" ref="W80">IF($D80="","",W25)</f>
        <v/>
      </c>
      <c r="X80" s="162" t="str" cm="1">
        <f t="array" ref="X80">IF($D80="","",X25)</f>
        <v/>
      </c>
      <c r="Y80" s="292"/>
      <c r="Z80" s="292"/>
      <c r="AA80" s="292"/>
      <c r="AB80" s="162" t="str" cm="1">
        <f t="array" ref="AB80">IF($D80="","",AB25)</f>
        <v/>
      </c>
      <c r="AC80" s="162" t="str" cm="1">
        <f t="array" ref="AC80">IF($D80="","",AD25)</f>
        <v/>
      </c>
      <c r="AD80" s="178" t="str" cm="1">
        <f t="array" ref="AD80">IF(AC80="","",(T80*V80*X80)*AC80/1000)</f>
        <v/>
      </c>
      <c r="AE80" s="170" t="str" cm="1">
        <f t="array" ref="AE80">IF(AD80="","",IF(AH80&lt;V80,"Not Acceptable","Acceptable"))</f>
        <v/>
      </c>
      <c r="AF80" s="170" t="str" cm="1">
        <f t="array" ref="AF80">IF(D80="","",I80)</f>
        <v/>
      </c>
      <c r="AG80" s="161" t="str" cm="1">
        <f t="array" ref="AG80">IF(D80="","",VLOOKUP(F80,'9. All Habitats + Multipliers'!$C$4:$K$102,5,FALSE))</f>
        <v/>
      </c>
      <c r="AH80" s="178" t="str" cm="1">
        <f t="array" ref="AH80">IF(AG80="","",VLOOKUP(AG80,'11. Lists'!$S$47:$U$50,2,FALSE))</f>
        <v/>
      </c>
      <c r="AI80" s="170" t="str" cm="1">
        <f t="array" ref="AI80">IF(D80="","",J80)</f>
        <v/>
      </c>
      <c r="AJ80" s="161" t="str" cm="1">
        <f t="array" ref="AJ80">IF(AI80="","",VLOOKUP(AI80,'11. Lists'!$F$47:$G$51,2,FALSE))</f>
        <v/>
      </c>
      <c r="AK80" s="292"/>
      <c r="AL80" s="292"/>
      <c r="AM80" s="292"/>
      <c r="AN80" s="178" t="str" cm="1">
        <f t="array" ref="AN80">IF(H80="","",H80)</f>
        <v/>
      </c>
      <c r="AO80" s="161" t="str" cm="1">
        <f t="array" ref="AO80">IF(AN80="","",VLOOKUP(AN80,'11. Lists'!$F$36:$H$38,2,FALSE))</f>
        <v/>
      </c>
      <c r="AP80" s="178" t="str" cm="1">
        <f t="array" ref="AP80">IF(AN80="","",VLOOKUP(AN80,'11. Lists'!$F$36:$H$38,3,FALSE))</f>
        <v/>
      </c>
      <c r="AQ80" s="161"/>
      <c r="AR80" s="178"/>
      <c r="AS80" s="161"/>
      <c r="AT80" s="178"/>
      <c r="AU80" s="161" t="str" cm="1">
        <f t="array" ref="AU80">IF(D80="","",VLOOKUP(F80,'9. All Habitats + Multipliers'!$C$4:$K$102,8,FALSE))</f>
        <v/>
      </c>
      <c r="AV80" s="178" t="str" cm="1">
        <f t="array" ref="AV80">IF(AU80="","",VLOOKUP(AU80,'11. Lists'!$J$35:$K$38,2,FALSE))</f>
        <v/>
      </c>
      <c r="AW80" s="161" t="str" cm="1">
        <f t="array" ref="AW80">IF(D80="","",VLOOKUP(D80,'10. Condition and Temporal'!$B$6:$M$103,4,FALSE))</f>
        <v/>
      </c>
      <c r="AX80" s="178" t="str" cm="1">
        <f t="array" ref="AX80">IF(F80="","",IF(D80=F80,"Condition","Distinctiveness"))</f>
        <v/>
      </c>
      <c r="AY80" s="225"/>
      <c r="AZ80" s="390"/>
      <c r="BA80" s="299">
        <v>15</v>
      </c>
      <c r="BB80" s="162" t="str" cm="1">
        <f t="array" ref="BB80">TRIM(MID(SUBSTITUTE($AW$66,$BA$62,REPT(" ",LEN($AW$66))),($BA80-1)*LEN($AW$66)+1,LEN($AW$66)))</f>
        <v/>
      </c>
      <c r="BC80" s="162" t="str" cm="1">
        <f t="array" ref="BC80">TRIM(MID(SUBSTITUTE($AW$67,$BA$62,REPT(" ",LEN($AW$67))),($BA80-1)*LEN($AW$67)+1,LEN($AW$67)))</f>
        <v/>
      </c>
      <c r="BD80" s="162" t="str" cm="1">
        <f t="array" ref="BD80">TRIM(MID(SUBSTITUTE($AW$68,$BA$62,REPT(" ",LEN($AW$68))),($BA80-1)*LEN($AW$68)+1,LEN($AW$68)))</f>
        <v/>
      </c>
      <c r="BE80" s="162" t="str" cm="1">
        <f t="array" ref="BE80">TRIM(MID(SUBSTITUTE($AW$69,$BA$62,REPT(" ",LEN($AW$69))),($BA80-1)*LEN($AW$69)+1,LEN($AW$69)))</f>
        <v/>
      </c>
      <c r="BF80" s="162" t="str" cm="1">
        <f t="array" ref="BF80">TRIM(MID(SUBSTITUTE($AW$70,$BA$62,REPT(" ",LEN($AW$70))),($BA80-1)*LEN($AW$70)+1,LEN($AW$70)))</f>
        <v/>
      </c>
      <c r="BG80" s="162" t="str" cm="1">
        <f t="array" ref="BG80">TRIM(MID(SUBSTITUTE($AW$71,$BA$62,REPT(" ",LEN($AW$71))),($BA80-1)*LEN($AW$71)+1,LEN($AW$71)))</f>
        <v/>
      </c>
      <c r="BH80" s="162" t="str" cm="1">
        <f t="array" ref="BH80">TRIM(MID(SUBSTITUTE($AW$72,$BA$62,REPT(" ",LEN($AW$72))),($BA80-1)*LEN($AW$72)+1,LEN($AW$72)))</f>
        <v/>
      </c>
      <c r="BI80" s="162" t="str" cm="1">
        <f t="array" ref="BI80">TRIM(MID(SUBSTITUTE($AW$73,$BA$62,REPT(" ",LEN($AW$73))),($BA80-1)*LEN($AW$73)+1,LEN($AW$73)))</f>
        <v/>
      </c>
      <c r="BJ80" s="162" t="str" cm="1">
        <f t="array" ref="BJ80">TRIM(MID(SUBSTITUTE($AW$74,$BA$62,REPT(" ",LEN($AW$74))),($BA80-1)*LEN($AW$74)+1,LEN($AW$74)))</f>
        <v/>
      </c>
      <c r="BK80" s="162" t="str" cm="1">
        <f t="array" ref="BK80">TRIM(MID(SUBSTITUTE($AW$75,$BA$62,REPT(" ",LEN($AW$75))),($BA80-1)*LEN($AW$75)+1,LEN($AW$75)))</f>
        <v/>
      </c>
      <c r="BL80" s="162" t="str" cm="1">
        <f t="array" ref="BL80">TRIM(MID(SUBSTITUTE($AW$76,$BA$62,REPT(" ",LEN($AW$76))),($BA80-1)*LEN($AW$76)+1,LEN($AW$76)))</f>
        <v/>
      </c>
      <c r="BM80" s="162" t="str" cm="1">
        <f t="array" ref="BM80">TRIM(MID(SUBSTITUTE($AW$77,$BA$62,REPT(" ",LEN($AW$77))),($BA80-1)*LEN($AW$77)+1,LEN($AW$77)))</f>
        <v/>
      </c>
      <c r="BN80" s="162" t="str" cm="1">
        <f t="array" ref="BN80">TRIM(MID(SUBSTITUTE($AW$78,$BA$62,REPT(" ",LEN($AW$78))),($BA80-1)*LEN($AW$78)+1,LEN($AW$78)))</f>
        <v/>
      </c>
      <c r="BO80" s="162" t="str" cm="1">
        <f t="array" ref="BO80">TRIM(MID(SUBSTITUTE($AW$79,$BA$62,REPT(" ",LEN($AW$79))),($BA80-1)*LEN($AW$79)+1,LEN($AW$79)))</f>
        <v/>
      </c>
      <c r="BP80" s="162" t="str" cm="1">
        <f t="array" ref="BP80">TRIM(MID(SUBSTITUTE($AW$80,$BA$62,REPT(" ",LEN($AW$80))),($BA80-1)*LEN($AW$80)+1,LEN($AW$80)))</f>
        <v/>
      </c>
      <c r="BQ80" s="162" t="str" cm="1">
        <f t="array" ref="BQ80">TRIM(MID(SUBSTITUTE($AW$81,$BA$62,REPT(" ",LEN($AW$81))),($BA80-1)*LEN($AW$81)+1,LEN($AW$81)))</f>
        <v/>
      </c>
      <c r="BR80" s="162" t="str" cm="1">
        <f t="array" ref="BR80">TRIM(MID(SUBSTITUTE($AW$82,$BA$62,REPT(" ",LEN($AW$82))),($BA80-1)*LEN($AW$82)+1,LEN($AW$82)))</f>
        <v/>
      </c>
      <c r="BS80" s="162" t="str" cm="1">
        <f t="array" ref="BS80">TRIM(MID(SUBSTITUTE($AW$83,$BA$62,REPT(" ",LEN($AW$83))),($BA80-1)*LEN($AW$83)+1,LEN($AW$83)))</f>
        <v/>
      </c>
      <c r="BT80" s="162" t="str" cm="1">
        <f t="array" ref="BT80">TRIM(MID(SUBSTITUTE($AW$84,$BA$62,REPT(" ",LEN($AW$84))),($BA80-1)*LEN($AW$84)+1,LEN($AW$84)))</f>
        <v/>
      </c>
      <c r="BU80" s="178" t="str" cm="1">
        <f t="array" ref="BU80">TRIM(MID(SUBSTITUTE($AW$85,$BA$62,REPT(" ",LEN($AW$85))),($BA80-1)*LEN($AW$85)+1,LEN($AW$85)))</f>
        <v/>
      </c>
      <c r="BV80" s="161" t="str" cm="1">
        <f t="array" ref="BV80">IF(BX80=0,"",CONCATENATE(BW80,"66:",BW80,BX80+65))</f>
        <v/>
      </c>
      <c r="BW80" s="300" t="s">
        <v>212</v>
      </c>
      <c r="BX80" s="301" cm="1">
        <f t="array" ref="BX80">BP64</f>
        <v>0</v>
      </c>
    </row>
    <row r="81" spans="1:76" ht="15.6" customHeight="1">
      <c r="A81" s="224"/>
      <c r="B81" s="171">
        <v>16</v>
      </c>
      <c r="C81" s="302" t="str" cm="1">
        <f t="array" ref="C81">IF(D81="","",C26)</f>
        <v/>
      </c>
      <c r="D81" s="303" t="str" cm="1">
        <f t="array" ref="D81">IF(OR(K26="",K26=0),"",D26)</f>
        <v/>
      </c>
      <c r="E81" s="304" t="str" cm="1">
        <f t="array" ref="E81">IF(AX81="","",AX81)</f>
        <v/>
      </c>
      <c r="F81" s="737"/>
      <c r="G81" s="738"/>
      <c r="H81" s="283"/>
      <c r="I81" s="284" t="str" cm="1">
        <f t="array" ref="I81">IF(OR(K26="",K26=0),"",K26)</f>
        <v/>
      </c>
      <c r="J81" s="743" t="str" cm="1">
        <f t="array" ref="J81">IFERROR(IF(F81="","",VLOOKUP(F81,'10. Condition and Temporal'!$B$6:$F$103,5,FALSE)),"Error ▲")</f>
        <v/>
      </c>
      <c r="K81" s="744"/>
      <c r="L81" s="239" t="str" cm="1">
        <f t="array" ref="L81">IFERROR(IF(D81="","",IF(AX81="Distinctiveness",(((((I81*AH81*AJ81)-(I81*V81*X81))*(AV81*AT81))+(I81*V81*X81))*AP81/1000),((((I81*AH81*AJ81)-(I81*V81*X81))*(AV81*AR81))+(I81*V81*X81))*AP81/1000)),"This intervention is not permitted within the SSM ▲")</f>
        <v/>
      </c>
      <c r="M81" s="955" t="str" cm="1">
        <f t="array" ref="M81">IFERROR(IF(F81="","",L81-AD81),"Error ▲")</f>
        <v/>
      </c>
      <c r="N81" s="954"/>
      <c r="O81" s="236"/>
      <c r="P81" s="180"/>
      <c r="Q81" s="225"/>
      <c r="R81" s="720"/>
      <c r="S81" s="226"/>
      <c r="T81" s="170" t="str" cm="1">
        <f t="array" ref="T81">IF(D81="","",K26)</f>
        <v/>
      </c>
      <c r="U81" s="161" t="str" cm="1">
        <f t="array" ref="U81">IF($D81="","",T26)</f>
        <v/>
      </c>
      <c r="V81" s="178" t="str" cm="1">
        <f t="array" ref="V81">IF($D81="","",V26)</f>
        <v/>
      </c>
      <c r="W81" s="161" t="str" cm="1">
        <f t="array" ref="W81">IF($D81="","",W26)</f>
        <v/>
      </c>
      <c r="X81" s="162" t="str" cm="1">
        <f t="array" ref="X81">IF($D81="","",X26)</f>
        <v/>
      </c>
      <c r="Y81" s="292"/>
      <c r="Z81" s="292"/>
      <c r="AA81" s="292"/>
      <c r="AB81" s="162" t="str" cm="1">
        <f t="array" ref="AB81">IF($D81="","",AB26)</f>
        <v/>
      </c>
      <c r="AC81" s="162" t="str" cm="1">
        <f t="array" ref="AC81">IF($D81="","",AD26)</f>
        <v/>
      </c>
      <c r="AD81" s="178" t="str" cm="1">
        <f t="array" ref="AD81">IF(AC81="","",(T81*V81*X81)*AC81/1000)</f>
        <v/>
      </c>
      <c r="AE81" s="170" t="str" cm="1">
        <f t="array" ref="AE81">IF(AD81="","",IF(AH81&lt;V81,"Not Acceptable","Acceptable"))</f>
        <v/>
      </c>
      <c r="AF81" s="170" t="str" cm="1">
        <f t="array" ref="AF81">IF(D81="","",I81)</f>
        <v/>
      </c>
      <c r="AG81" s="161" t="str" cm="1">
        <f t="array" ref="AG81">IF(D81="","",VLOOKUP(F81,'9. All Habitats + Multipliers'!$C$4:$K$102,5,FALSE))</f>
        <v/>
      </c>
      <c r="AH81" s="178" t="str" cm="1">
        <f t="array" ref="AH81">IF(AG81="","",VLOOKUP(AG81,'11. Lists'!$S$47:$U$50,2,FALSE))</f>
        <v/>
      </c>
      <c r="AI81" s="170" t="str" cm="1">
        <f t="array" ref="AI81">IF(D81="","",J81)</f>
        <v/>
      </c>
      <c r="AJ81" s="161" t="str" cm="1">
        <f t="array" ref="AJ81">IF(AI81="","",VLOOKUP(AI81,'11. Lists'!$F$47:$G$51,2,FALSE))</f>
        <v/>
      </c>
      <c r="AK81" s="292"/>
      <c r="AL81" s="292"/>
      <c r="AM81" s="292"/>
      <c r="AN81" s="178" t="str" cm="1">
        <f t="array" ref="AN81">IF(H81="","",H81)</f>
        <v/>
      </c>
      <c r="AO81" s="161" t="str" cm="1">
        <f t="array" ref="AO81">IF(AN81="","",VLOOKUP(AN81,'11. Lists'!$F$36:$H$38,2,FALSE))</f>
        <v/>
      </c>
      <c r="AP81" s="178" t="str" cm="1">
        <f t="array" ref="AP81">IF(AN81="","",VLOOKUP(AN81,'11. Lists'!$F$36:$H$38,3,FALSE))</f>
        <v/>
      </c>
      <c r="AQ81" s="161"/>
      <c r="AR81" s="178"/>
      <c r="AS81" s="161"/>
      <c r="AT81" s="178"/>
      <c r="AU81" s="161" t="str" cm="1">
        <f t="array" ref="AU81">IF(D81="","",VLOOKUP(F81,'9. All Habitats + Multipliers'!$C$4:$K$102,8,FALSE))</f>
        <v/>
      </c>
      <c r="AV81" s="178" t="str" cm="1">
        <f t="array" ref="AV81">IF(AU81="","",VLOOKUP(AU81,'11. Lists'!$J$35:$K$38,2,FALSE))</f>
        <v/>
      </c>
      <c r="AW81" s="161" t="str" cm="1">
        <f t="array" ref="AW81">IF(D81="","",VLOOKUP(D81,'10. Condition and Temporal'!$B$6:$M$103,4,FALSE))</f>
        <v/>
      </c>
      <c r="AX81" s="178" t="str" cm="1">
        <f t="array" ref="AX81">IF(F81="","",IF(D81=F81,"Condition","Distinctiveness"))</f>
        <v/>
      </c>
      <c r="AY81" s="225"/>
      <c r="AZ81" s="390"/>
      <c r="BA81" s="299">
        <v>16</v>
      </c>
      <c r="BB81" s="162" t="str" cm="1">
        <f t="array" ref="BB81">TRIM(MID(SUBSTITUTE($AW$66,$BA$62,REPT(" ",LEN($AW$66))),($BA81-1)*LEN($AW$66)+1,LEN($AW$66)))</f>
        <v/>
      </c>
      <c r="BC81" s="162" t="str" cm="1">
        <f t="array" ref="BC81">TRIM(MID(SUBSTITUTE($AW$67,$BA$62,REPT(" ",LEN($AW$67))),($BA81-1)*LEN($AW$67)+1,LEN($AW$67)))</f>
        <v/>
      </c>
      <c r="BD81" s="162" t="str" cm="1">
        <f t="array" ref="BD81">TRIM(MID(SUBSTITUTE($AW$68,$BA$62,REPT(" ",LEN($AW$68))),($BA81-1)*LEN($AW$68)+1,LEN($AW$68)))</f>
        <v/>
      </c>
      <c r="BE81" s="162" t="str" cm="1">
        <f t="array" ref="BE81">TRIM(MID(SUBSTITUTE($AW$69,$BA$62,REPT(" ",LEN($AW$69))),($BA81-1)*LEN($AW$69)+1,LEN($AW$69)))</f>
        <v/>
      </c>
      <c r="BF81" s="162" t="str" cm="1">
        <f t="array" ref="BF81">TRIM(MID(SUBSTITUTE($AW$70,$BA$62,REPT(" ",LEN($AW$70))),($BA81-1)*LEN($AW$70)+1,LEN($AW$70)))</f>
        <v/>
      </c>
      <c r="BG81" s="162" t="str" cm="1">
        <f t="array" ref="BG81">TRIM(MID(SUBSTITUTE($AW$71,$BA$62,REPT(" ",LEN($AW$71))),($BA81-1)*LEN($AW$71)+1,LEN($AW$71)))</f>
        <v/>
      </c>
      <c r="BH81" s="162" t="str" cm="1">
        <f t="array" ref="BH81">TRIM(MID(SUBSTITUTE($AW$72,$BA$62,REPT(" ",LEN($AW$72))),($BA81-1)*LEN($AW$72)+1,LEN($AW$72)))</f>
        <v/>
      </c>
      <c r="BI81" s="162" t="str" cm="1">
        <f t="array" ref="BI81">TRIM(MID(SUBSTITUTE($AW$73,$BA$62,REPT(" ",LEN($AW$73))),($BA81-1)*LEN($AW$73)+1,LEN($AW$73)))</f>
        <v/>
      </c>
      <c r="BJ81" s="162" t="str" cm="1">
        <f t="array" ref="BJ81">TRIM(MID(SUBSTITUTE($AW$74,$BA$62,REPT(" ",LEN($AW$74))),($BA81-1)*LEN($AW$74)+1,LEN($AW$74)))</f>
        <v/>
      </c>
      <c r="BK81" s="162" t="str" cm="1">
        <f t="array" ref="BK81">TRIM(MID(SUBSTITUTE($AW$75,$BA$62,REPT(" ",LEN($AW$75))),($BA81-1)*LEN($AW$75)+1,LEN($AW$75)))</f>
        <v/>
      </c>
      <c r="BL81" s="162" t="str" cm="1">
        <f t="array" ref="BL81">TRIM(MID(SUBSTITUTE($AW$76,$BA$62,REPT(" ",LEN($AW$76))),($BA81-1)*LEN($AW$76)+1,LEN($AW$76)))</f>
        <v/>
      </c>
      <c r="BM81" s="162" t="str" cm="1">
        <f t="array" ref="BM81">TRIM(MID(SUBSTITUTE($AW$77,$BA$62,REPT(" ",LEN($AW$77))),($BA81-1)*LEN($AW$77)+1,LEN($AW$77)))</f>
        <v/>
      </c>
      <c r="BN81" s="162" t="str" cm="1">
        <f t="array" ref="BN81">TRIM(MID(SUBSTITUTE($AW$78,$BA$62,REPT(" ",LEN($AW$78))),($BA81-1)*LEN($AW$78)+1,LEN($AW$78)))</f>
        <v/>
      </c>
      <c r="BO81" s="162" t="str" cm="1">
        <f t="array" ref="BO81">TRIM(MID(SUBSTITUTE($AW$79,$BA$62,REPT(" ",LEN($AW$79))),($BA81-1)*LEN($AW$79)+1,LEN($AW$79)))</f>
        <v/>
      </c>
      <c r="BP81" s="162" t="str" cm="1">
        <f t="array" ref="BP81">TRIM(MID(SUBSTITUTE($AW$80,$BA$62,REPT(" ",LEN($AW$80))),($BA81-1)*LEN($AW$80)+1,LEN($AW$80)))</f>
        <v/>
      </c>
      <c r="BQ81" s="162" t="str" cm="1">
        <f t="array" ref="BQ81">TRIM(MID(SUBSTITUTE($AW$81,$BA$62,REPT(" ",LEN($AW$81))),($BA81-1)*LEN($AW$81)+1,LEN($AW$81)))</f>
        <v/>
      </c>
      <c r="BR81" s="162" t="str" cm="1">
        <f t="array" ref="BR81">TRIM(MID(SUBSTITUTE($AW$82,$BA$62,REPT(" ",LEN($AW$82))),($BA81-1)*LEN($AW$82)+1,LEN($AW$82)))</f>
        <v/>
      </c>
      <c r="BS81" s="162" t="str" cm="1">
        <f t="array" ref="BS81">TRIM(MID(SUBSTITUTE($AW$83,$BA$62,REPT(" ",LEN($AW$83))),($BA81-1)*LEN($AW$83)+1,LEN($AW$83)))</f>
        <v/>
      </c>
      <c r="BT81" s="162" t="str" cm="1">
        <f t="array" ref="BT81">TRIM(MID(SUBSTITUTE($AW$84,$BA$62,REPT(" ",LEN($AW$84))),($BA81-1)*LEN($AW$84)+1,LEN($AW$84)))</f>
        <v/>
      </c>
      <c r="BU81" s="178" t="str" cm="1">
        <f t="array" ref="BU81">TRIM(MID(SUBSTITUTE($AW$85,$BA$62,REPT(" ",LEN($AW$85))),($BA81-1)*LEN($AW$85)+1,LEN($AW$85)))</f>
        <v/>
      </c>
      <c r="BV81" s="161" t="str" cm="1">
        <f t="array" ref="BV81">IF(BX81=0,"",CONCATENATE(BW81,"66:",BW81,BX81+65))</f>
        <v/>
      </c>
      <c r="BW81" s="300" t="s">
        <v>213</v>
      </c>
      <c r="BX81" s="301" cm="1">
        <f t="array" ref="BX81">BQ64</f>
        <v>0</v>
      </c>
    </row>
    <row r="82" spans="1:76" ht="15.6" customHeight="1">
      <c r="A82" s="224"/>
      <c r="B82" s="171">
        <v>17</v>
      </c>
      <c r="C82" s="302" t="str" cm="1">
        <f t="array" ref="C82">IF(D82="","",C27)</f>
        <v/>
      </c>
      <c r="D82" s="303" t="str" cm="1">
        <f t="array" ref="D82">IF(OR(K27="",K27=0),"",D27)</f>
        <v/>
      </c>
      <c r="E82" s="304" t="str" cm="1">
        <f t="array" ref="E82">IF(AX82="","",AX82)</f>
        <v/>
      </c>
      <c r="F82" s="737"/>
      <c r="G82" s="738"/>
      <c r="H82" s="283"/>
      <c r="I82" s="284" t="str" cm="1">
        <f t="array" ref="I82">IF(OR(K27="",K27=0),"",K27)</f>
        <v/>
      </c>
      <c r="J82" s="743" t="str" cm="1">
        <f t="array" ref="J82">IFERROR(IF(F82="","",VLOOKUP(F82,'10. Condition and Temporal'!$B$6:$F$103,5,FALSE)),"Error ▲")</f>
        <v/>
      </c>
      <c r="K82" s="744"/>
      <c r="L82" s="239" t="str" cm="1">
        <f t="array" ref="L82">IFERROR(IF(D82="","",IF(AX82="Distinctiveness",(((((I82*AH82*AJ82)-(I82*V82*X82))*(AV82*AT82))+(I82*V82*X82))*AP82/1000),((((I82*AH82*AJ82)-(I82*V82*X82))*(AV82*AR82))+(I82*V82*X82))*AP82/1000)),"This intervention is not permitted within the SSM ▲")</f>
        <v/>
      </c>
      <c r="M82" s="955" t="str" cm="1">
        <f t="array" ref="M82">IFERROR(IF(F82="","",L82-AD82),"Error ▲")</f>
        <v/>
      </c>
      <c r="N82" s="954"/>
      <c r="O82" s="236"/>
      <c r="P82" s="180"/>
      <c r="Q82" s="225"/>
      <c r="R82" s="720"/>
      <c r="S82" s="226"/>
      <c r="T82" s="170" t="str" cm="1">
        <f t="array" ref="T82">IF(D82="","",K27)</f>
        <v/>
      </c>
      <c r="U82" s="161" t="str" cm="1">
        <f t="array" ref="U82">IF($D82="","",T27)</f>
        <v/>
      </c>
      <c r="V82" s="178" t="str" cm="1">
        <f t="array" ref="V82">IF($D82="","",V27)</f>
        <v/>
      </c>
      <c r="W82" s="161" t="str" cm="1">
        <f t="array" ref="W82">IF($D82="","",W27)</f>
        <v/>
      </c>
      <c r="X82" s="162" t="str" cm="1">
        <f t="array" ref="X82">IF($D82="","",X27)</f>
        <v/>
      </c>
      <c r="Y82" s="292"/>
      <c r="Z82" s="292"/>
      <c r="AA82" s="292"/>
      <c r="AB82" s="162" t="str" cm="1">
        <f t="array" ref="AB82">IF($D82="","",AB27)</f>
        <v/>
      </c>
      <c r="AC82" s="162" t="str" cm="1">
        <f t="array" ref="AC82">IF($D82="","",AD27)</f>
        <v/>
      </c>
      <c r="AD82" s="178" t="str" cm="1">
        <f t="array" ref="AD82">IF(AC82="","",(T82*V82*X82)*AC82/1000)</f>
        <v/>
      </c>
      <c r="AE82" s="170" t="str" cm="1">
        <f t="array" ref="AE82">IF(AD82="","",IF(AH82&lt;V82,"Not Acceptable","Acceptable"))</f>
        <v/>
      </c>
      <c r="AF82" s="170" t="str" cm="1">
        <f t="array" ref="AF82">IF(D82="","",I82)</f>
        <v/>
      </c>
      <c r="AG82" s="161" t="str" cm="1">
        <f t="array" ref="AG82">IF(D82="","",VLOOKUP(F82,'9. All Habitats + Multipliers'!$C$4:$K$102,5,FALSE))</f>
        <v/>
      </c>
      <c r="AH82" s="178" t="str" cm="1">
        <f t="array" ref="AH82">IF(AG82="","",VLOOKUP(AG82,'11. Lists'!$S$47:$U$50,2,FALSE))</f>
        <v/>
      </c>
      <c r="AI82" s="170" t="str" cm="1">
        <f t="array" ref="AI82">IF(D82="","",J82)</f>
        <v/>
      </c>
      <c r="AJ82" s="161" t="str" cm="1">
        <f t="array" ref="AJ82">IF(AI82="","",VLOOKUP(AI82,'11. Lists'!$F$47:$G$51,2,FALSE))</f>
        <v/>
      </c>
      <c r="AK82" s="292"/>
      <c r="AL82" s="292"/>
      <c r="AM82" s="292"/>
      <c r="AN82" s="178" t="str" cm="1">
        <f t="array" ref="AN82">IF(H82="","",H82)</f>
        <v/>
      </c>
      <c r="AO82" s="161" t="str" cm="1">
        <f t="array" ref="AO82">IF(AN82="","",VLOOKUP(AN82,'11. Lists'!$F$36:$H$38,2,FALSE))</f>
        <v/>
      </c>
      <c r="AP82" s="178" t="str" cm="1">
        <f t="array" ref="AP82">IF(AN82="","",VLOOKUP(AN82,'11. Lists'!$F$36:$H$38,3,FALSE))</f>
        <v/>
      </c>
      <c r="AQ82" s="161"/>
      <c r="AR82" s="178"/>
      <c r="AS82" s="161"/>
      <c r="AT82" s="178"/>
      <c r="AU82" s="161" t="str" cm="1">
        <f t="array" ref="AU82">IF(D82="","",VLOOKUP(F82,'9. All Habitats + Multipliers'!$C$4:$K$102,8,FALSE))</f>
        <v/>
      </c>
      <c r="AV82" s="178" t="str" cm="1">
        <f t="array" ref="AV82">IF(AU82="","",VLOOKUP(AU82,'11. Lists'!$J$35:$K$38,2,FALSE))</f>
        <v/>
      </c>
      <c r="AW82" s="161" t="str" cm="1">
        <f t="array" ref="AW82">IF(D82="","",VLOOKUP(D82,'10. Condition and Temporal'!$B$6:$M$103,4,FALSE))</f>
        <v/>
      </c>
      <c r="AX82" s="178" t="str" cm="1">
        <f t="array" ref="AX82">IF(F82="","",IF(D82=F82,"Condition","Distinctiveness"))</f>
        <v/>
      </c>
      <c r="AY82" s="225"/>
      <c r="AZ82" s="390"/>
      <c r="BA82" s="299">
        <v>17</v>
      </c>
      <c r="BB82" s="162" t="str" cm="1">
        <f t="array" ref="BB82">TRIM(MID(SUBSTITUTE($AW$66,$BA$62,REPT(" ",LEN($AW$66))),($BA82-1)*LEN($AW$66)+1,LEN($AW$66)))</f>
        <v/>
      </c>
      <c r="BC82" s="162" t="str" cm="1">
        <f t="array" ref="BC82">TRIM(MID(SUBSTITUTE($AW$67,$BA$62,REPT(" ",LEN($AW$67))),($BA82-1)*LEN($AW$67)+1,LEN($AW$67)))</f>
        <v/>
      </c>
      <c r="BD82" s="162" t="str" cm="1">
        <f t="array" ref="BD82">TRIM(MID(SUBSTITUTE($AW$68,$BA$62,REPT(" ",LEN($AW$68))),($BA82-1)*LEN($AW$68)+1,LEN($AW$68)))</f>
        <v/>
      </c>
      <c r="BE82" s="162" t="str" cm="1">
        <f t="array" ref="BE82">TRIM(MID(SUBSTITUTE($AW$69,$BA$62,REPT(" ",LEN($AW$69))),($BA82-1)*LEN($AW$69)+1,LEN($AW$69)))</f>
        <v/>
      </c>
      <c r="BF82" s="162" t="str" cm="1">
        <f t="array" ref="BF82">TRIM(MID(SUBSTITUTE($AW$70,$BA$62,REPT(" ",LEN($AW$70))),($BA82-1)*LEN($AW$70)+1,LEN($AW$70)))</f>
        <v/>
      </c>
      <c r="BG82" s="162" t="str" cm="1">
        <f t="array" ref="BG82">TRIM(MID(SUBSTITUTE($AW$71,$BA$62,REPT(" ",LEN($AW$71))),($BA82-1)*LEN($AW$71)+1,LEN($AW$71)))</f>
        <v/>
      </c>
      <c r="BH82" s="162" t="str" cm="1">
        <f t="array" ref="BH82">TRIM(MID(SUBSTITUTE($AW$72,$BA$62,REPT(" ",LEN($AW$72))),($BA82-1)*LEN($AW$72)+1,LEN($AW$72)))</f>
        <v/>
      </c>
      <c r="BI82" s="162" t="str" cm="1">
        <f t="array" ref="BI82">TRIM(MID(SUBSTITUTE($AW$73,$BA$62,REPT(" ",LEN($AW$73))),($BA82-1)*LEN($AW$73)+1,LEN($AW$73)))</f>
        <v/>
      </c>
      <c r="BJ82" s="162" t="str" cm="1">
        <f t="array" ref="BJ82">TRIM(MID(SUBSTITUTE($AW$74,$BA$62,REPT(" ",LEN($AW$74))),($BA82-1)*LEN($AW$74)+1,LEN($AW$74)))</f>
        <v/>
      </c>
      <c r="BK82" s="162" t="str" cm="1">
        <f t="array" ref="BK82">TRIM(MID(SUBSTITUTE($AW$75,$BA$62,REPT(" ",LEN($AW$75))),($BA82-1)*LEN($AW$75)+1,LEN($AW$75)))</f>
        <v/>
      </c>
      <c r="BL82" s="162" t="str" cm="1">
        <f t="array" ref="BL82">TRIM(MID(SUBSTITUTE($AW$76,$BA$62,REPT(" ",LEN($AW$76))),($BA82-1)*LEN($AW$76)+1,LEN($AW$76)))</f>
        <v/>
      </c>
      <c r="BM82" s="162" t="str" cm="1">
        <f t="array" ref="BM82">TRIM(MID(SUBSTITUTE($AW$77,$BA$62,REPT(" ",LEN($AW$77))),($BA82-1)*LEN($AW$77)+1,LEN($AW$77)))</f>
        <v/>
      </c>
      <c r="BN82" s="162" t="str" cm="1">
        <f t="array" ref="BN82">TRIM(MID(SUBSTITUTE($AW$78,$BA$62,REPT(" ",LEN($AW$78))),($BA82-1)*LEN($AW$78)+1,LEN($AW$78)))</f>
        <v/>
      </c>
      <c r="BO82" s="162" t="str" cm="1">
        <f t="array" ref="BO82">TRIM(MID(SUBSTITUTE($AW$79,$BA$62,REPT(" ",LEN($AW$79))),($BA82-1)*LEN($AW$79)+1,LEN($AW$79)))</f>
        <v/>
      </c>
      <c r="BP82" s="162" t="str" cm="1">
        <f t="array" ref="BP82">TRIM(MID(SUBSTITUTE($AW$80,$BA$62,REPT(" ",LEN($AW$80))),($BA82-1)*LEN($AW$80)+1,LEN($AW$80)))</f>
        <v/>
      </c>
      <c r="BQ82" s="162" t="str" cm="1">
        <f t="array" ref="BQ82">TRIM(MID(SUBSTITUTE($AW$81,$BA$62,REPT(" ",LEN($AW$81))),($BA82-1)*LEN($AW$81)+1,LEN($AW$81)))</f>
        <v/>
      </c>
      <c r="BR82" s="162" t="str" cm="1">
        <f t="array" ref="BR82">TRIM(MID(SUBSTITUTE($AW$82,$BA$62,REPT(" ",LEN($AW$82))),($BA82-1)*LEN($AW$82)+1,LEN($AW$82)))</f>
        <v/>
      </c>
      <c r="BS82" s="162" t="str" cm="1">
        <f t="array" ref="BS82">TRIM(MID(SUBSTITUTE($AW$83,$BA$62,REPT(" ",LEN($AW$83))),($BA82-1)*LEN($AW$83)+1,LEN($AW$83)))</f>
        <v/>
      </c>
      <c r="BT82" s="162" t="str" cm="1">
        <f t="array" ref="BT82">TRIM(MID(SUBSTITUTE($AW$84,$BA$62,REPT(" ",LEN($AW$84))),($BA82-1)*LEN($AW$84)+1,LEN($AW$84)))</f>
        <v/>
      </c>
      <c r="BU82" s="178" t="str" cm="1">
        <f t="array" ref="BU82">TRIM(MID(SUBSTITUTE($AW$85,$BA$62,REPT(" ",LEN($AW$85))),($BA82-1)*LEN($AW$85)+1,LEN($AW$85)))</f>
        <v/>
      </c>
      <c r="BV82" s="161" t="str" cm="1">
        <f t="array" ref="BV82">IF(BX82=0,"",CONCATENATE(BW82,"66:",BW82,BX82+65))</f>
        <v/>
      </c>
      <c r="BW82" s="300" t="s">
        <v>214</v>
      </c>
      <c r="BX82" s="301" cm="1">
        <f t="array" ref="BX82">BR64</f>
        <v>0</v>
      </c>
    </row>
    <row r="83" spans="1:76" ht="15.6" customHeight="1">
      <c r="A83" s="224"/>
      <c r="B83" s="171">
        <v>18</v>
      </c>
      <c r="C83" s="302" t="str" cm="1">
        <f t="array" ref="C83">IF(D83="","",C28)</f>
        <v/>
      </c>
      <c r="D83" s="303" t="str" cm="1">
        <f t="array" ref="D83">IF(OR(K28="",K28=0),"",D28)</f>
        <v/>
      </c>
      <c r="E83" s="304" t="str" cm="1">
        <f t="array" ref="E83">IF(AX83="","",AX83)</f>
        <v/>
      </c>
      <c r="F83" s="737"/>
      <c r="G83" s="738"/>
      <c r="H83" s="283"/>
      <c r="I83" s="284" t="str" cm="1">
        <f t="array" ref="I83">IF(OR(K28="",K28=0),"",K28)</f>
        <v/>
      </c>
      <c r="J83" s="743" t="str" cm="1">
        <f t="array" ref="J83">IFERROR(IF(F83="","",VLOOKUP(F83,'10. Condition and Temporal'!$B$6:$F$103,5,FALSE)),"Error ▲")</f>
        <v/>
      </c>
      <c r="K83" s="744"/>
      <c r="L83" s="239" t="str" cm="1">
        <f t="array" ref="L83">IFERROR(IF(D83="","",IF(AX83="Distinctiveness",(((((I83*AH83*AJ83)-(I83*V83*X83))*(AV83*AT83))+(I83*V83*X83))*AP83/1000),((((I83*AH83*AJ83)-(I83*V83*X83))*(AV83*AR83))+(I83*V83*X83))*AP83/1000)),"This intervention is not permitted within the SSM ▲")</f>
        <v/>
      </c>
      <c r="M83" s="955" t="str" cm="1">
        <f t="array" ref="M83">IFERROR(IF(F83="","",L83-AD83),"Error ▲")</f>
        <v/>
      </c>
      <c r="N83" s="954"/>
      <c r="O83" s="236"/>
      <c r="P83" s="180"/>
      <c r="Q83" s="225"/>
      <c r="R83" s="720"/>
      <c r="S83" s="226"/>
      <c r="T83" s="170" t="str" cm="1">
        <f t="array" ref="T83">IF(D83="","",K28)</f>
        <v/>
      </c>
      <c r="U83" s="161" t="str" cm="1">
        <f t="array" ref="U83">IF($D83="","",T28)</f>
        <v/>
      </c>
      <c r="V83" s="178" t="str" cm="1">
        <f t="array" ref="V83">IF($D83="","",V28)</f>
        <v/>
      </c>
      <c r="W83" s="161" t="str" cm="1">
        <f t="array" ref="W83">IF($D83="","",W28)</f>
        <v/>
      </c>
      <c r="X83" s="162" t="str" cm="1">
        <f t="array" ref="X83">IF($D83="","",X28)</f>
        <v/>
      </c>
      <c r="Y83" s="292"/>
      <c r="Z83" s="292"/>
      <c r="AA83" s="292"/>
      <c r="AB83" s="162" t="str" cm="1">
        <f t="array" ref="AB83">IF($D83="","",AB28)</f>
        <v/>
      </c>
      <c r="AC83" s="162" t="str" cm="1">
        <f t="array" ref="AC83">IF($D83="","",AD28)</f>
        <v/>
      </c>
      <c r="AD83" s="178" t="str" cm="1">
        <f t="array" ref="AD83">IF(AC83="","",(T83*V83*X83)*AC83/1000)</f>
        <v/>
      </c>
      <c r="AE83" s="170" t="str" cm="1">
        <f t="array" ref="AE83">IF(AD83="","",IF(AH83&lt;V83,"Not Acceptable","Acceptable"))</f>
        <v/>
      </c>
      <c r="AF83" s="170" t="str" cm="1">
        <f t="array" ref="AF83">IF(D83="","",I83)</f>
        <v/>
      </c>
      <c r="AG83" s="161" t="str" cm="1">
        <f t="array" ref="AG83">IF(D83="","",VLOOKUP(F83,'9. All Habitats + Multipliers'!$C$4:$K$102,5,FALSE))</f>
        <v/>
      </c>
      <c r="AH83" s="178" t="str" cm="1">
        <f t="array" ref="AH83">IF(AG83="","",VLOOKUP(AG83,'11. Lists'!$S$47:$U$50,2,FALSE))</f>
        <v/>
      </c>
      <c r="AI83" s="170" t="str" cm="1">
        <f t="array" ref="AI83">IF(D83="","",J83)</f>
        <v/>
      </c>
      <c r="AJ83" s="161" t="str" cm="1">
        <f t="array" ref="AJ83">IF(AI83="","",VLOOKUP(AI83,'11. Lists'!$F$47:$G$51,2,FALSE))</f>
        <v/>
      </c>
      <c r="AK83" s="292"/>
      <c r="AL83" s="292"/>
      <c r="AM83" s="292"/>
      <c r="AN83" s="178" t="str" cm="1">
        <f t="array" ref="AN83">IF(H83="","",H83)</f>
        <v/>
      </c>
      <c r="AO83" s="161" t="str" cm="1">
        <f t="array" ref="AO83">IF(AN83="","",VLOOKUP(AN83,'11. Lists'!$F$36:$H$38,2,FALSE))</f>
        <v/>
      </c>
      <c r="AP83" s="178" t="str" cm="1">
        <f t="array" ref="AP83">IF(AN83="","",VLOOKUP(AN83,'11. Lists'!$F$36:$H$38,3,FALSE))</f>
        <v/>
      </c>
      <c r="AQ83" s="161"/>
      <c r="AR83" s="178"/>
      <c r="AS83" s="161"/>
      <c r="AT83" s="178"/>
      <c r="AU83" s="161" t="str" cm="1">
        <f t="array" ref="AU83">IF(D83="","",VLOOKUP(F83,'9. All Habitats + Multipliers'!$C$4:$K$102,8,FALSE))</f>
        <v/>
      </c>
      <c r="AV83" s="178" t="str" cm="1">
        <f t="array" ref="AV83">IF(AU83="","",VLOOKUP(AU83,'11. Lists'!$J$35:$K$38,2,FALSE))</f>
        <v/>
      </c>
      <c r="AW83" s="161" t="str" cm="1">
        <f t="array" ref="AW83">IF(D83="","",VLOOKUP(D83,'10. Condition and Temporal'!$B$6:$M$103,4,FALSE))</f>
        <v/>
      </c>
      <c r="AX83" s="178" t="str" cm="1">
        <f t="array" ref="AX83">IF(F83="","",IF(D83=F83,"Condition","Distinctiveness"))</f>
        <v/>
      </c>
      <c r="AY83" s="225"/>
      <c r="AZ83" s="390"/>
      <c r="BA83" s="299">
        <v>18</v>
      </c>
      <c r="BB83" s="162" t="str" cm="1">
        <f t="array" ref="BB83">TRIM(MID(SUBSTITUTE($AW$66,$BA$62,REPT(" ",LEN($AW$66))),($BA83-1)*LEN($AW$66)+1,LEN($AW$66)))</f>
        <v/>
      </c>
      <c r="BC83" s="162" t="str" cm="1">
        <f t="array" ref="BC83">TRIM(MID(SUBSTITUTE($AW$67,$BA$62,REPT(" ",LEN($AW$67))),($BA83-1)*LEN($AW$67)+1,LEN($AW$67)))</f>
        <v/>
      </c>
      <c r="BD83" s="162" t="str" cm="1">
        <f t="array" ref="BD83">TRIM(MID(SUBSTITUTE($AW$68,$BA$62,REPT(" ",LEN($AW$68))),($BA83-1)*LEN($AW$68)+1,LEN($AW$68)))</f>
        <v/>
      </c>
      <c r="BE83" s="162" t="str" cm="1">
        <f t="array" ref="BE83">TRIM(MID(SUBSTITUTE($AW$69,$BA$62,REPT(" ",LEN($AW$69))),($BA83-1)*LEN($AW$69)+1,LEN($AW$69)))</f>
        <v/>
      </c>
      <c r="BF83" s="162" t="str" cm="1">
        <f t="array" ref="BF83">TRIM(MID(SUBSTITUTE($AW$70,$BA$62,REPT(" ",LEN($AW$70))),($BA83-1)*LEN($AW$70)+1,LEN($AW$70)))</f>
        <v/>
      </c>
      <c r="BG83" s="162" t="str" cm="1">
        <f t="array" ref="BG83">TRIM(MID(SUBSTITUTE($AW$71,$BA$62,REPT(" ",LEN($AW$71))),($BA83-1)*LEN($AW$71)+1,LEN($AW$71)))</f>
        <v/>
      </c>
      <c r="BH83" s="162" t="str" cm="1">
        <f t="array" ref="BH83">TRIM(MID(SUBSTITUTE($AW$72,$BA$62,REPT(" ",LEN($AW$72))),($BA83-1)*LEN($AW$72)+1,LEN($AW$72)))</f>
        <v/>
      </c>
      <c r="BI83" s="162" t="str" cm="1">
        <f t="array" ref="BI83">TRIM(MID(SUBSTITUTE($AW$73,$BA$62,REPT(" ",LEN($AW$73))),($BA83-1)*LEN($AW$73)+1,LEN($AW$73)))</f>
        <v/>
      </c>
      <c r="BJ83" s="162" t="str" cm="1">
        <f t="array" ref="BJ83">TRIM(MID(SUBSTITUTE($AW$74,$BA$62,REPT(" ",LEN($AW$74))),($BA83-1)*LEN($AW$74)+1,LEN($AW$74)))</f>
        <v/>
      </c>
      <c r="BK83" s="162" t="str" cm="1">
        <f t="array" ref="BK83">TRIM(MID(SUBSTITUTE($AW$75,$BA$62,REPT(" ",LEN($AW$75))),($BA83-1)*LEN($AW$75)+1,LEN($AW$75)))</f>
        <v/>
      </c>
      <c r="BL83" s="162" t="str" cm="1">
        <f t="array" ref="BL83">TRIM(MID(SUBSTITUTE($AW$76,$BA$62,REPT(" ",LEN($AW$76))),($BA83-1)*LEN($AW$76)+1,LEN($AW$76)))</f>
        <v/>
      </c>
      <c r="BM83" s="162" t="str" cm="1">
        <f t="array" ref="BM83">TRIM(MID(SUBSTITUTE($AW$77,$BA$62,REPT(" ",LEN($AW$77))),($BA83-1)*LEN($AW$77)+1,LEN($AW$77)))</f>
        <v/>
      </c>
      <c r="BN83" s="162" t="str" cm="1">
        <f t="array" ref="BN83">TRIM(MID(SUBSTITUTE($AW$78,$BA$62,REPT(" ",LEN($AW$78))),($BA83-1)*LEN($AW$78)+1,LEN($AW$78)))</f>
        <v/>
      </c>
      <c r="BO83" s="162" t="str" cm="1">
        <f t="array" ref="BO83">TRIM(MID(SUBSTITUTE($AW$79,$BA$62,REPT(" ",LEN($AW$79))),($BA83-1)*LEN($AW$79)+1,LEN($AW$79)))</f>
        <v/>
      </c>
      <c r="BP83" s="162" t="str" cm="1">
        <f t="array" ref="BP83">TRIM(MID(SUBSTITUTE($AW$80,$BA$62,REPT(" ",LEN($AW$80))),($BA83-1)*LEN($AW$80)+1,LEN($AW$80)))</f>
        <v/>
      </c>
      <c r="BQ83" s="162" t="str" cm="1">
        <f t="array" ref="BQ83">TRIM(MID(SUBSTITUTE($AW$81,$BA$62,REPT(" ",LEN($AW$81))),($BA83-1)*LEN($AW$81)+1,LEN($AW$81)))</f>
        <v/>
      </c>
      <c r="BR83" s="162" t="str" cm="1">
        <f t="array" ref="BR83">TRIM(MID(SUBSTITUTE($AW$82,$BA$62,REPT(" ",LEN($AW$82))),($BA83-1)*LEN($AW$82)+1,LEN($AW$82)))</f>
        <v/>
      </c>
      <c r="BS83" s="162" t="str" cm="1">
        <f t="array" ref="BS83">TRIM(MID(SUBSTITUTE($AW$83,$BA$62,REPT(" ",LEN($AW$83))),($BA83-1)*LEN($AW$83)+1,LEN($AW$83)))</f>
        <v/>
      </c>
      <c r="BT83" s="162" t="str" cm="1">
        <f t="array" ref="BT83">TRIM(MID(SUBSTITUTE($AW$84,$BA$62,REPT(" ",LEN($AW$84))),($BA83-1)*LEN($AW$84)+1,LEN($AW$84)))</f>
        <v/>
      </c>
      <c r="BU83" s="178" t="str" cm="1">
        <f t="array" ref="BU83">TRIM(MID(SUBSTITUTE($AW$85,$BA$62,REPT(" ",LEN($AW$85))),($BA83-1)*LEN($AW$85)+1,LEN($AW$85)))</f>
        <v/>
      </c>
      <c r="BV83" s="161" t="str" cm="1">
        <f t="array" ref="BV83">IF(BX83=0,"",CONCATENATE(BW83,"66:",BW83,BX83+65))</f>
        <v/>
      </c>
      <c r="BW83" s="300" t="s">
        <v>215</v>
      </c>
      <c r="BX83" s="301" cm="1">
        <f t="array" ref="BX83">BS64</f>
        <v>0</v>
      </c>
    </row>
    <row r="84" spans="1:76" ht="15.6" customHeight="1">
      <c r="A84" s="224"/>
      <c r="B84" s="171">
        <v>19</v>
      </c>
      <c r="C84" s="302" t="str" cm="1">
        <f t="array" ref="C84">IF(D84="","",C29)</f>
        <v/>
      </c>
      <c r="D84" s="303" t="str" cm="1">
        <f t="array" ref="D84">IF(OR(K29="",K29=0),"",D29)</f>
        <v/>
      </c>
      <c r="E84" s="304" t="str" cm="1">
        <f t="array" ref="E84">IF(AX84="","",AX84)</f>
        <v/>
      </c>
      <c r="F84" s="737"/>
      <c r="G84" s="738"/>
      <c r="H84" s="283"/>
      <c r="I84" s="284" t="str" cm="1">
        <f t="array" ref="I84">IF(OR(K29="",K29=0),"",K29)</f>
        <v/>
      </c>
      <c r="J84" s="743" t="str" cm="1">
        <f t="array" ref="J84">IFERROR(IF(F84="","",VLOOKUP(F84,'10. Condition and Temporal'!$B$6:$F$103,5,FALSE)),"Error ▲")</f>
        <v/>
      </c>
      <c r="K84" s="744"/>
      <c r="L84" s="239" t="str" cm="1">
        <f t="array" ref="L84">IFERROR(IF(D84="","",IF(AX84="Distinctiveness",(((((I84*AH84*AJ84)-(I84*V84*X84))*(AV84*AT84))+(I84*V84*X84))*AP84/1000),((((I84*AH84*AJ84)-(I84*V84*X84))*(AV84*AR84))+(I84*V84*X84))*AP84/1000)),"This intervention is not permitted within the SSM ▲")</f>
        <v/>
      </c>
      <c r="M84" s="955" t="str" cm="1">
        <f t="array" ref="M84">IFERROR(IF(F84="","",L84-AD84),"Error ▲")</f>
        <v/>
      </c>
      <c r="N84" s="954"/>
      <c r="O84" s="236"/>
      <c r="P84" s="180"/>
      <c r="Q84" s="225"/>
      <c r="R84" s="720"/>
      <c r="S84" s="226"/>
      <c r="T84" s="170" t="str" cm="1">
        <f t="array" ref="T84">IF(D84="","",K29)</f>
        <v/>
      </c>
      <c r="U84" s="161" t="str" cm="1">
        <f t="array" ref="U84">IF($D84="","",T29)</f>
        <v/>
      </c>
      <c r="V84" s="178" t="str" cm="1">
        <f t="array" ref="V84">IF($D84="","",V29)</f>
        <v/>
      </c>
      <c r="W84" s="161" t="str" cm="1">
        <f t="array" ref="W84">IF($D84="","",W29)</f>
        <v/>
      </c>
      <c r="X84" s="162" t="str" cm="1">
        <f t="array" ref="X84">IF($D84="","",X29)</f>
        <v/>
      </c>
      <c r="Y84" s="292"/>
      <c r="Z84" s="292"/>
      <c r="AA84" s="292"/>
      <c r="AB84" s="162" t="str" cm="1">
        <f t="array" ref="AB84">IF($D84="","",AB29)</f>
        <v/>
      </c>
      <c r="AC84" s="162" t="str" cm="1">
        <f t="array" ref="AC84">IF($D84="","",AD29)</f>
        <v/>
      </c>
      <c r="AD84" s="178" t="str" cm="1">
        <f t="array" ref="AD84">IF(AC84="","",(T84*V84*X84)*AC84/1000)</f>
        <v/>
      </c>
      <c r="AE84" s="170" t="str" cm="1">
        <f t="array" ref="AE84">IF(AD84="","",IF(AH84&lt;V84,"Not Acceptable","Acceptable"))</f>
        <v/>
      </c>
      <c r="AF84" s="170" t="str" cm="1">
        <f t="array" ref="AF84">IF(D84="","",I84)</f>
        <v/>
      </c>
      <c r="AG84" s="161" t="str" cm="1">
        <f t="array" ref="AG84">IF(D84="","",VLOOKUP(F84,'9. All Habitats + Multipliers'!$C$4:$K$102,5,FALSE))</f>
        <v/>
      </c>
      <c r="AH84" s="178" t="str" cm="1">
        <f t="array" ref="AH84">IF(AG84="","",VLOOKUP(AG84,'11. Lists'!$S$47:$U$50,2,FALSE))</f>
        <v/>
      </c>
      <c r="AI84" s="170" t="str" cm="1">
        <f t="array" ref="AI84">IF(D84="","",J84)</f>
        <v/>
      </c>
      <c r="AJ84" s="161" t="str" cm="1">
        <f t="array" ref="AJ84">IF(AI84="","",VLOOKUP(AI84,'11. Lists'!$F$47:$G$51,2,FALSE))</f>
        <v/>
      </c>
      <c r="AK84" s="292"/>
      <c r="AL84" s="292"/>
      <c r="AM84" s="292"/>
      <c r="AN84" s="178" t="str" cm="1">
        <f t="array" ref="AN84">IF(H84="","",H84)</f>
        <v/>
      </c>
      <c r="AO84" s="161" t="str" cm="1">
        <f t="array" ref="AO84">IF(AN84="","",VLOOKUP(AN84,'11. Lists'!$F$36:$H$38,2,FALSE))</f>
        <v/>
      </c>
      <c r="AP84" s="178" t="str" cm="1">
        <f t="array" ref="AP84">IF(AN84="","",VLOOKUP(AN84,'11. Lists'!$F$36:$H$38,3,FALSE))</f>
        <v/>
      </c>
      <c r="AQ84" s="161"/>
      <c r="AR84" s="178"/>
      <c r="AS84" s="161"/>
      <c r="AT84" s="178"/>
      <c r="AU84" s="161" t="str" cm="1">
        <f t="array" ref="AU84">IF(D84="","",VLOOKUP(F84,'9. All Habitats + Multipliers'!$C$4:$K$102,8,FALSE))</f>
        <v/>
      </c>
      <c r="AV84" s="178" t="str" cm="1">
        <f t="array" ref="AV84">IF(AU84="","",VLOOKUP(AU84,'11. Lists'!$J$35:$K$38,2,FALSE))</f>
        <v/>
      </c>
      <c r="AW84" s="161" t="str" cm="1">
        <f t="array" ref="AW84">IF(D84="","",VLOOKUP(D84,'10. Condition and Temporal'!$B$6:$M$103,4,FALSE))</f>
        <v/>
      </c>
      <c r="AX84" s="178" t="str" cm="1">
        <f t="array" ref="AX84">IF(F84="","",IF(D84=F84,"Condition","Distinctiveness"))</f>
        <v/>
      </c>
      <c r="AY84" s="225"/>
      <c r="AZ84" s="390"/>
      <c r="BA84" s="299">
        <v>19</v>
      </c>
      <c r="BB84" s="162" t="str" cm="1">
        <f t="array" ref="BB84">TRIM(MID(SUBSTITUTE($AW$66,$BA$62,REPT(" ",LEN($AW$66))),($BA84-1)*LEN($AW$66)+1,LEN($AW$66)))</f>
        <v/>
      </c>
      <c r="BC84" s="162" t="str" cm="1">
        <f t="array" ref="BC84">TRIM(MID(SUBSTITUTE($AW$67,$BA$62,REPT(" ",LEN($AW$67))),($BA84-1)*LEN($AW$67)+1,LEN($AW$67)))</f>
        <v/>
      </c>
      <c r="BD84" s="162" t="str" cm="1">
        <f t="array" ref="BD84">TRIM(MID(SUBSTITUTE($AW$68,$BA$62,REPT(" ",LEN($AW$68))),($BA84-1)*LEN($AW$68)+1,LEN($AW$68)))</f>
        <v/>
      </c>
      <c r="BE84" s="162" t="str" cm="1">
        <f t="array" ref="BE84">TRIM(MID(SUBSTITUTE($AW$69,$BA$62,REPT(" ",LEN($AW$69))),($BA84-1)*LEN($AW$69)+1,LEN($AW$69)))</f>
        <v/>
      </c>
      <c r="BF84" s="162" t="str" cm="1">
        <f t="array" ref="BF84">TRIM(MID(SUBSTITUTE($AW$70,$BA$62,REPT(" ",LEN($AW$70))),($BA84-1)*LEN($AW$70)+1,LEN($AW$70)))</f>
        <v/>
      </c>
      <c r="BG84" s="162" t="str" cm="1">
        <f t="array" ref="BG84">TRIM(MID(SUBSTITUTE($AW$71,$BA$62,REPT(" ",LEN($AW$71))),($BA84-1)*LEN($AW$71)+1,LEN($AW$71)))</f>
        <v/>
      </c>
      <c r="BH84" s="162" t="str" cm="1">
        <f t="array" ref="BH84">TRIM(MID(SUBSTITUTE($AW$72,$BA$62,REPT(" ",LEN($AW$72))),($BA84-1)*LEN($AW$72)+1,LEN($AW$72)))</f>
        <v/>
      </c>
      <c r="BI84" s="162" t="str" cm="1">
        <f t="array" ref="BI84">TRIM(MID(SUBSTITUTE($AW$73,$BA$62,REPT(" ",LEN($AW$73))),($BA84-1)*LEN($AW$73)+1,LEN($AW$73)))</f>
        <v/>
      </c>
      <c r="BJ84" s="162" t="str" cm="1">
        <f t="array" ref="BJ84">TRIM(MID(SUBSTITUTE($AW$74,$BA$62,REPT(" ",LEN($AW$74))),($BA84-1)*LEN($AW$74)+1,LEN($AW$74)))</f>
        <v/>
      </c>
      <c r="BK84" s="162" t="str" cm="1">
        <f t="array" ref="BK84">TRIM(MID(SUBSTITUTE($AW$75,$BA$62,REPT(" ",LEN($AW$75))),($BA84-1)*LEN($AW$75)+1,LEN($AW$75)))</f>
        <v/>
      </c>
      <c r="BL84" s="162" t="str" cm="1">
        <f t="array" ref="BL84">TRIM(MID(SUBSTITUTE($AW$76,$BA$62,REPT(" ",LEN($AW$76))),($BA84-1)*LEN($AW$76)+1,LEN($AW$76)))</f>
        <v/>
      </c>
      <c r="BM84" s="162" t="str" cm="1">
        <f t="array" ref="BM84">TRIM(MID(SUBSTITUTE($AW$77,$BA$62,REPT(" ",LEN($AW$77))),($BA84-1)*LEN($AW$77)+1,LEN($AW$77)))</f>
        <v/>
      </c>
      <c r="BN84" s="162" t="str" cm="1">
        <f t="array" ref="BN84">TRIM(MID(SUBSTITUTE($AW$78,$BA$62,REPT(" ",LEN($AW$78))),($BA84-1)*LEN($AW$78)+1,LEN($AW$78)))</f>
        <v/>
      </c>
      <c r="BO84" s="162" t="str" cm="1">
        <f t="array" ref="BO84">TRIM(MID(SUBSTITUTE($AW$79,$BA$62,REPT(" ",LEN($AW$79))),($BA84-1)*LEN($AW$79)+1,LEN($AW$79)))</f>
        <v/>
      </c>
      <c r="BP84" s="162" t="str" cm="1">
        <f t="array" ref="BP84">TRIM(MID(SUBSTITUTE($AW$80,$BA$62,REPT(" ",LEN($AW$80))),($BA84-1)*LEN($AW$80)+1,LEN($AW$80)))</f>
        <v/>
      </c>
      <c r="BQ84" s="162" t="str" cm="1">
        <f t="array" ref="BQ84">TRIM(MID(SUBSTITUTE($AW$81,$BA$62,REPT(" ",LEN($AW$81))),($BA84-1)*LEN($AW$81)+1,LEN($AW$81)))</f>
        <v/>
      </c>
      <c r="BR84" s="162" t="str" cm="1">
        <f t="array" ref="BR84">TRIM(MID(SUBSTITUTE($AW$82,$BA$62,REPT(" ",LEN($AW$82))),($BA84-1)*LEN($AW$82)+1,LEN($AW$82)))</f>
        <v/>
      </c>
      <c r="BS84" s="162" t="str" cm="1">
        <f t="array" ref="BS84">TRIM(MID(SUBSTITUTE($AW$83,$BA$62,REPT(" ",LEN($AW$83))),($BA84-1)*LEN($AW$83)+1,LEN($AW$83)))</f>
        <v/>
      </c>
      <c r="BT84" s="162" t="str" cm="1">
        <f t="array" ref="BT84">TRIM(MID(SUBSTITUTE($AW$84,$BA$62,REPT(" ",LEN($AW$84))),($BA84-1)*LEN($AW$84)+1,LEN($AW$84)))</f>
        <v/>
      </c>
      <c r="BU84" s="178" t="str" cm="1">
        <f t="array" ref="BU84">TRIM(MID(SUBSTITUTE($AW$85,$BA$62,REPT(" ",LEN($AW$85))),($BA84-1)*LEN($AW$85)+1,LEN($AW$85)))</f>
        <v/>
      </c>
      <c r="BV84" s="161" t="str" cm="1">
        <f t="array" ref="BV84">IF(BX84=0,"",CONCATENATE(BW84,"66:",BW84,BX84+65))</f>
        <v/>
      </c>
      <c r="BW84" s="300" t="s">
        <v>216</v>
      </c>
      <c r="BX84" s="301" cm="1">
        <f t="array" ref="BX84">BT64</f>
        <v>0</v>
      </c>
    </row>
    <row r="85" spans="1:76" ht="15.9" customHeight="1">
      <c r="A85" s="224"/>
      <c r="B85" s="240">
        <v>20</v>
      </c>
      <c r="C85" s="306" t="str" cm="1">
        <f t="array" ref="C85">IF(D85="","",C30)</f>
        <v/>
      </c>
      <c r="D85" s="307" t="str" cm="1">
        <f t="array" ref="D85">IF(OR(K30="",K30=0),"",D30)</f>
        <v/>
      </c>
      <c r="E85" s="308" t="str" cm="1">
        <f t="array" ref="E85">IF(AX85="","",AX85)</f>
        <v/>
      </c>
      <c r="F85" s="741"/>
      <c r="G85" s="742"/>
      <c r="H85" s="309"/>
      <c r="I85" s="310" t="str" cm="1">
        <f t="array" ref="I85">IF(OR(K30="",K30=0),"",K30)</f>
        <v/>
      </c>
      <c r="J85" s="770" t="str" cm="1">
        <f t="array" ref="J85">IFERROR(IF(F85="","",VLOOKUP(F85,'10. Condition and Temporal'!$B$6:$F$103,5,FALSE)),"Error ▲")</f>
        <v/>
      </c>
      <c r="K85" s="771"/>
      <c r="L85" s="243" t="str" cm="1">
        <f t="array" ref="L85">IFERROR(IF(D85="","",IF(AX85="Distinctiveness",(((((I85*AH85*AJ85)-(I85*V85*X85))*(AV85*AT85))+(I85*V85*X85))*AP85/1000),((((I85*AH85*AJ85)-(I85*V85*X85))*(AV85*AR85))+(I85*V85*X85))*AP85/1000)),"This intervention is not permitted within the SSM ▲")</f>
        <v/>
      </c>
      <c r="M85" s="970" t="str" cm="1">
        <f t="array" ref="M85">IFERROR(IF(F85="","",L85-AD85),"Error ▲")</f>
        <v/>
      </c>
      <c r="N85" s="971"/>
      <c r="O85" s="193"/>
      <c r="P85" s="194"/>
      <c r="Q85" s="225"/>
      <c r="R85" s="720"/>
      <c r="S85" s="226"/>
      <c r="T85" s="170" t="str" cm="1">
        <f t="array" ref="T85">IF(D85="","",K30)</f>
        <v/>
      </c>
      <c r="U85" s="161" t="str" cm="1">
        <f t="array" ref="U85">IF($D85="","",T30)</f>
        <v/>
      </c>
      <c r="V85" s="178" t="str" cm="1">
        <f t="array" ref="V85">IF($D85="","",V30)</f>
        <v/>
      </c>
      <c r="W85" s="161" t="str" cm="1">
        <f t="array" ref="W85">IF($D85="","",W30)</f>
        <v/>
      </c>
      <c r="X85" s="162" t="str" cm="1">
        <f t="array" ref="X85">IF($D85="","",X30)</f>
        <v/>
      </c>
      <c r="Y85" s="292"/>
      <c r="Z85" s="292"/>
      <c r="AA85" s="292"/>
      <c r="AB85" s="162" t="str" cm="1">
        <f t="array" ref="AB85">IF($D85="","",AB30)</f>
        <v/>
      </c>
      <c r="AC85" s="162" t="str" cm="1">
        <f t="array" ref="AC85">IF($D85="","",AD30)</f>
        <v/>
      </c>
      <c r="AD85" s="178" t="str" cm="1">
        <f t="array" ref="AD85">IF(AC85="","",(T85*V85*X85)*AC85/1000)</f>
        <v/>
      </c>
      <c r="AE85" s="170" t="str" cm="1">
        <f t="array" ref="AE85">IF(AD85="","",IF(AH85&lt;V85,"Not Acceptable","Acceptable"))</f>
        <v/>
      </c>
      <c r="AF85" s="170" t="str" cm="1">
        <f t="array" ref="AF85">IF(D85="","",I85)</f>
        <v/>
      </c>
      <c r="AG85" s="161" t="str" cm="1">
        <f t="array" ref="AG85">IF(D85="","",VLOOKUP(F85,'9. All Habitats + Multipliers'!$C$4:$K$102,5,FALSE))</f>
        <v/>
      </c>
      <c r="AH85" s="178" t="str" cm="1">
        <f t="array" ref="AH85">IF(AG85="","",VLOOKUP(AG85,'11. Lists'!$S$47:$U$50,2,FALSE))</f>
        <v/>
      </c>
      <c r="AI85" s="170" t="str" cm="1">
        <f t="array" ref="AI85">IF(D85="","",J85)</f>
        <v/>
      </c>
      <c r="AJ85" s="195" t="str" cm="1">
        <f t="array" ref="AJ85">IF(AI85="","",VLOOKUP(AI85,'11. Lists'!$F$47:$G$51,2,FALSE))</f>
        <v/>
      </c>
      <c r="AK85" s="314"/>
      <c r="AL85" s="314"/>
      <c r="AM85" s="314"/>
      <c r="AN85" s="312" t="str" cm="1">
        <f t="array" ref="AN85">IF(H85="","",H85)</f>
        <v/>
      </c>
      <c r="AO85" s="161" t="str" cm="1">
        <f t="array" ref="AO85">IF(AN85="","",VLOOKUP(AN85,'11. Lists'!$F$36:$H$38,2,FALSE))</f>
        <v/>
      </c>
      <c r="AP85" s="178" t="str" cm="1">
        <f t="array" ref="AP85">IF(AN85="","",VLOOKUP(AN85,'11. Lists'!$F$36:$H$38,3,FALSE))</f>
        <v/>
      </c>
      <c r="AQ85" s="161"/>
      <c r="AR85" s="178"/>
      <c r="AS85" s="161"/>
      <c r="AT85" s="178"/>
      <c r="AU85" s="161" t="str" cm="1">
        <f t="array" ref="AU85">IF(D85="","",VLOOKUP(F85,'9. All Habitats + Multipliers'!$C$4:$K$102,8,FALSE))</f>
        <v/>
      </c>
      <c r="AV85" s="178" t="str" cm="1">
        <f t="array" ref="AV85">IF(AU85="","",VLOOKUP(AU85,'11. Lists'!$J$35:$K$38,2,FALSE))</f>
        <v/>
      </c>
      <c r="AW85" s="161" t="str" cm="1">
        <f t="array" ref="AW85">IF(D85="","",VLOOKUP(D85,'10. Condition and Temporal'!$B$6:$M$103,4,FALSE))</f>
        <v/>
      </c>
      <c r="AX85" s="178" t="str" cm="1">
        <f t="array" ref="AX85">IF(F85="","",IF(D85=F85,"Condition","Distinctiveness"))</f>
        <v/>
      </c>
      <c r="AY85" s="225"/>
      <c r="AZ85" s="390"/>
      <c r="BA85" s="250">
        <v>20</v>
      </c>
      <c r="BB85" s="162" t="str" cm="1">
        <f t="array" ref="BB85">TRIM(MID(SUBSTITUTE($AW$66,$BA$62,REPT(" ",LEN($AW$66))),($BA85-1)*LEN($AW$66)+1,LEN($AW$66)))</f>
        <v/>
      </c>
      <c r="BC85" s="162" t="str" cm="1">
        <f t="array" ref="BC85">TRIM(MID(SUBSTITUTE($AW$67,$BA$62,REPT(" ",LEN($AW$67))),($BA85-1)*LEN($AW$67)+1,LEN($AW$67)))</f>
        <v/>
      </c>
      <c r="BD85" s="162" t="str" cm="1">
        <f t="array" ref="BD85">TRIM(MID(SUBSTITUTE($AW$68,$BA$62,REPT(" ",LEN($AW$68))),($BA85-1)*LEN($AW$68)+1,LEN($AW$68)))</f>
        <v/>
      </c>
      <c r="BE85" s="162" t="str" cm="1">
        <f t="array" ref="BE85">TRIM(MID(SUBSTITUTE($AW$69,$BA$62,REPT(" ",LEN($AW$69))),($BA85-1)*LEN($AW$69)+1,LEN($AW$69)))</f>
        <v/>
      </c>
      <c r="BF85" s="162" t="str" cm="1">
        <f t="array" ref="BF85">TRIM(MID(SUBSTITUTE($AW$70,$BA$62,REPT(" ",LEN($AW$70))),($BA85-1)*LEN($AW$70)+1,LEN($AW$70)))</f>
        <v/>
      </c>
      <c r="BG85" s="162" t="str" cm="1">
        <f t="array" ref="BG85">TRIM(MID(SUBSTITUTE($AW$71,$BA$62,REPT(" ",LEN($AW$71))),($BA85-1)*LEN($AW$71)+1,LEN($AW$71)))</f>
        <v/>
      </c>
      <c r="BH85" s="162" t="str" cm="1">
        <f t="array" ref="BH85">TRIM(MID(SUBSTITUTE($AW$72,$BA$62,REPT(" ",LEN($AW$72))),($BA85-1)*LEN($AW$72)+1,LEN($AW$72)))</f>
        <v/>
      </c>
      <c r="BI85" s="162" t="str" cm="1">
        <f t="array" ref="BI85">TRIM(MID(SUBSTITUTE($AW$73,$BA$62,REPT(" ",LEN($AW$73))),($BA85-1)*LEN($AW$73)+1,LEN($AW$73)))</f>
        <v/>
      </c>
      <c r="BJ85" s="162" t="str" cm="1">
        <f t="array" ref="BJ85">TRIM(MID(SUBSTITUTE($AW$74,$BA$62,REPT(" ",LEN($AW$74))),($BA85-1)*LEN($AW$74)+1,LEN($AW$74)))</f>
        <v/>
      </c>
      <c r="BK85" s="162" t="str" cm="1">
        <f t="array" ref="BK85">TRIM(MID(SUBSTITUTE($AW$75,$BA$62,REPT(" ",LEN($AW$75))),($BA85-1)*LEN($AW$75)+1,LEN($AW$75)))</f>
        <v/>
      </c>
      <c r="BL85" s="162" t="str" cm="1">
        <f t="array" ref="BL85">TRIM(MID(SUBSTITUTE($AW$76,$BA$62,REPT(" ",LEN($AW$76))),($BA85-1)*LEN($AW$76)+1,LEN($AW$76)))</f>
        <v/>
      </c>
      <c r="BM85" s="162" t="str" cm="1">
        <f t="array" ref="BM85">TRIM(MID(SUBSTITUTE($AW$77,$BA$62,REPT(" ",LEN($AW$77))),($BA85-1)*LEN($AW$77)+1,LEN($AW$77)))</f>
        <v/>
      </c>
      <c r="BN85" s="162" t="str" cm="1">
        <f t="array" ref="BN85">TRIM(MID(SUBSTITUTE($AW$78,$BA$62,REPT(" ",LEN($AW$78))),($BA85-1)*LEN($AW$78)+1,LEN($AW$78)))</f>
        <v/>
      </c>
      <c r="BO85" s="162" t="str" cm="1">
        <f t="array" ref="BO85">TRIM(MID(SUBSTITUTE($AW$79,$BA$62,REPT(" ",LEN($AW$79))),($BA85-1)*LEN($AW$79)+1,LEN($AW$79)))</f>
        <v/>
      </c>
      <c r="BP85" s="162" t="str" cm="1">
        <f t="array" ref="BP85">TRIM(MID(SUBSTITUTE($AW$80,$BA$62,REPT(" ",LEN($AW$80))),($BA85-1)*LEN($AW$80)+1,LEN($AW$80)))</f>
        <v/>
      </c>
      <c r="BQ85" s="162" t="str" cm="1">
        <f t="array" ref="BQ85">TRIM(MID(SUBSTITUTE($AW$81,$BA$62,REPT(" ",LEN($AW$81))),($BA85-1)*LEN($AW$81)+1,LEN($AW$81)))</f>
        <v/>
      </c>
      <c r="BR85" s="162" t="str" cm="1">
        <f t="array" ref="BR85">TRIM(MID(SUBSTITUTE($AW$82,$BA$62,REPT(" ",LEN($AW$82))),($BA85-1)*LEN($AW$82)+1,LEN($AW$82)))</f>
        <v/>
      </c>
      <c r="BS85" s="162" t="str" cm="1">
        <f t="array" ref="BS85">TRIM(MID(SUBSTITUTE($AW$83,$BA$62,REPT(" ",LEN($AW$83))),($BA85-1)*LEN($AW$83)+1,LEN($AW$83)))</f>
        <v/>
      </c>
      <c r="BT85" s="162" t="str" cm="1">
        <f t="array" ref="BT85">TRIM(MID(SUBSTITUTE($AW$84,$BA$62,REPT(" ",LEN($AW$84))),($BA85-1)*LEN($AW$84)+1,LEN($AW$84)))</f>
        <v/>
      </c>
      <c r="BU85" s="178" t="str" cm="1">
        <f t="array" ref="BU85">TRIM(MID(SUBSTITUTE($AW$85,$BA$62,REPT(" ",LEN($AW$85))),($BA85-1)*LEN($AW$85)+1,LEN($AW$85)))</f>
        <v/>
      </c>
      <c r="BV85" s="161" t="str" cm="1">
        <f t="array" ref="BV85">IF(BX85=0,"",CONCATENATE(BW85,"66:",BW85,BX85+65))</f>
        <v/>
      </c>
      <c r="BW85" s="300" t="s">
        <v>217</v>
      </c>
      <c r="BX85" s="301" cm="1">
        <f t="array" ref="BX85">BU64</f>
        <v>0</v>
      </c>
    </row>
    <row r="86" spans="1:76" ht="15" customHeight="1">
      <c r="A86" s="202"/>
      <c r="B86" s="203"/>
      <c r="C86" s="203"/>
      <c r="D86" s="203"/>
      <c r="E86" s="203"/>
      <c r="F86" s="203"/>
      <c r="G86" s="252"/>
      <c r="H86" s="391" t="s">
        <v>266</v>
      </c>
      <c r="I86" s="331" cm="1">
        <f t="array" ref="I86">SUM(I66:I85)</f>
        <v>0</v>
      </c>
      <c r="J86" s="392"/>
      <c r="K86" s="252"/>
      <c r="L86" s="334" cm="1">
        <f t="array" ref="L86">SUM(L66:L85)</f>
        <v>0</v>
      </c>
      <c r="M86" s="765" cm="1">
        <f t="array" ref="M86">SUM(M66:N85)</f>
        <v>0</v>
      </c>
      <c r="N86" s="762"/>
      <c r="O86" s="210"/>
      <c r="P86" s="203"/>
      <c r="Q86" s="88"/>
      <c r="R86" s="720"/>
      <c r="S86" s="88"/>
      <c r="T86" s="211"/>
      <c r="U86" s="211"/>
      <c r="V86" s="211"/>
      <c r="W86" s="211"/>
      <c r="X86" s="211"/>
      <c r="Y86" s="211"/>
      <c r="Z86" s="211"/>
      <c r="AA86" s="211"/>
      <c r="AB86" s="211"/>
      <c r="AC86" s="211"/>
      <c r="AD86" s="211"/>
      <c r="AE86" s="211"/>
      <c r="AF86" s="211"/>
      <c r="AG86" s="211"/>
      <c r="AH86" s="211"/>
      <c r="AI86" s="211"/>
      <c r="AJ86" s="203"/>
      <c r="AK86" s="203"/>
      <c r="AL86" s="203"/>
      <c r="AM86" s="203"/>
      <c r="AN86" s="203"/>
      <c r="AO86" s="211"/>
      <c r="AP86" s="211"/>
      <c r="AQ86" s="211"/>
      <c r="AR86" s="211"/>
      <c r="AS86" s="211"/>
      <c r="AT86" s="211"/>
      <c r="AU86" s="211"/>
      <c r="AV86" s="211"/>
      <c r="AW86" s="211"/>
      <c r="AX86" s="211"/>
      <c r="AY86" s="88"/>
      <c r="AZ86" s="88"/>
      <c r="BA86" s="203"/>
      <c r="BB86" s="211"/>
      <c r="BC86" s="211"/>
      <c r="BD86" s="211"/>
      <c r="BE86" s="211"/>
      <c r="BF86" s="211"/>
      <c r="BG86" s="211"/>
      <c r="BH86" s="211"/>
      <c r="BI86" s="211"/>
      <c r="BJ86" s="211"/>
      <c r="BK86" s="211"/>
      <c r="BL86" s="211"/>
      <c r="BM86" s="211"/>
      <c r="BN86" s="211"/>
      <c r="BO86" s="211"/>
      <c r="BP86" s="211"/>
      <c r="BQ86" s="211"/>
      <c r="BR86" s="211"/>
      <c r="BS86" s="211"/>
      <c r="BT86" s="211"/>
      <c r="BU86" s="211"/>
      <c r="BV86" s="211"/>
      <c r="BW86" s="211"/>
      <c r="BX86" s="393"/>
    </row>
    <row r="87" spans="1:76" ht="14.1" customHeight="1">
      <c r="A87" s="202"/>
      <c r="B87" s="88"/>
      <c r="C87" s="260"/>
      <c r="D87" s="88"/>
      <c r="E87" s="88"/>
      <c r="F87" s="88"/>
      <c r="G87" s="88"/>
      <c r="H87" s="203"/>
      <c r="I87" s="203"/>
      <c r="J87" s="88"/>
      <c r="K87" s="88"/>
      <c r="L87" s="203"/>
      <c r="M87" s="203"/>
      <c r="N87" s="203"/>
      <c r="O87" s="88"/>
      <c r="P87" s="88"/>
      <c r="Q87" s="88"/>
      <c r="R87" s="720"/>
      <c r="S87" s="88"/>
      <c r="T87" s="88"/>
      <c r="U87" s="88"/>
      <c r="V87" s="88"/>
      <c r="W87" s="88"/>
      <c r="X87" s="88"/>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363"/>
    </row>
    <row r="88" spans="1:76" ht="13.5" customHeight="1">
      <c r="A88" s="202"/>
      <c r="B88" s="88"/>
      <c r="C88" s="88"/>
      <c r="D88" s="88"/>
      <c r="E88" s="88"/>
      <c r="F88" s="88"/>
      <c r="G88" s="88"/>
      <c r="H88" s="88"/>
      <c r="I88" s="88"/>
      <c r="J88" s="88"/>
      <c r="K88" s="88"/>
      <c r="L88" s="88"/>
      <c r="M88" s="88"/>
      <c r="N88" s="88"/>
      <c r="O88" s="88"/>
      <c r="P88" s="88"/>
      <c r="Q88" s="88"/>
      <c r="R88" s="720"/>
      <c r="S88" s="88"/>
      <c r="T88" s="88"/>
      <c r="U88" s="88"/>
      <c r="V88" s="88"/>
      <c r="W88" s="88"/>
      <c r="X88" s="88"/>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363"/>
    </row>
    <row r="89" spans="1:76" ht="19.2" customHeight="1">
      <c r="A89" s="202"/>
      <c r="B89" s="88"/>
      <c r="C89" s="88"/>
      <c r="D89" s="88"/>
      <c r="E89" s="88"/>
      <c r="F89" s="88"/>
      <c r="G89" s="88"/>
      <c r="H89" s="88"/>
      <c r="I89" s="88"/>
      <c r="J89" s="88"/>
      <c r="K89" s="88"/>
      <c r="L89" s="88"/>
      <c r="M89" s="88"/>
      <c r="N89" s="88"/>
      <c r="O89" s="88"/>
      <c r="P89" s="88"/>
      <c r="Q89" s="88"/>
      <c r="R89" s="720"/>
      <c r="S89" s="88"/>
      <c r="T89" s="88"/>
      <c r="U89" s="88"/>
      <c r="V89" s="88"/>
      <c r="W89" s="88"/>
      <c r="X89" s="88"/>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363"/>
    </row>
    <row r="90" spans="1:76" ht="13.5" customHeight="1">
      <c r="A90" s="202"/>
      <c r="B90" s="88"/>
      <c r="C90" s="88"/>
      <c r="D90" s="88"/>
      <c r="E90" s="88"/>
      <c r="F90" s="88"/>
      <c r="G90" s="88"/>
      <c r="H90" s="88"/>
      <c r="I90" s="88"/>
      <c r="J90" s="88"/>
      <c r="K90" s="88"/>
      <c r="L90" s="88"/>
      <c r="M90" s="88"/>
      <c r="N90" s="88"/>
      <c r="O90" s="88"/>
      <c r="P90" s="88"/>
      <c r="Q90" s="88"/>
      <c r="R90" s="720"/>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363"/>
    </row>
    <row r="91" spans="1:76" ht="13.5" customHeight="1">
      <c r="A91" s="803" t="s">
        <v>233</v>
      </c>
      <c r="B91" s="720"/>
      <c r="C91" s="720"/>
      <c r="D91" s="720"/>
      <c r="E91" s="720"/>
      <c r="F91" s="720"/>
      <c r="G91" s="720"/>
      <c r="H91" s="720"/>
      <c r="I91" s="720"/>
      <c r="J91" s="720"/>
      <c r="K91" s="720"/>
      <c r="L91" s="720"/>
      <c r="M91" s="720"/>
      <c r="N91" s="720"/>
      <c r="O91" s="720"/>
      <c r="P91" s="720"/>
      <c r="Q91" s="720"/>
      <c r="R91" s="720"/>
      <c r="S91" s="88"/>
      <c r="T91" s="88"/>
      <c r="U91" s="88"/>
      <c r="V91" s="88"/>
      <c r="W91" s="88"/>
      <c r="X91" s="88"/>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363"/>
    </row>
    <row r="92" spans="1:76" ht="13.5" customHeight="1">
      <c r="A92" s="804"/>
      <c r="B92" s="720"/>
      <c r="C92" s="720"/>
      <c r="D92" s="720"/>
      <c r="E92" s="720"/>
      <c r="F92" s="720"/>
      <c r="G92" s="720"/>
      <c r="H92" s="720"/>
      <c r="I92" s="720"/>
      <c r="J92" s="720"/>
      <c r="K92" s="720"/>
      <c r="L92" s="720"/>
      <c r="M92" s="720"/>
      <c r="N92" s="720"/>
      <c r="O92" s="720"/>
      <c r="P92" s="720"/>
      <c r="Q92" s="720"/>
      <c r="R92" s="720"/>
      <c r="S92" s="88"/>
      <c r="T92" s="88"/>
      <c r="U92" s="88"/>
      <c r="V92" s="88"/>
      <c r="W92" s="88"/>
      <c r="X92" s="88"/>
      <c r="Y92" s="88"/>
      <c r="Z92" s="88"/>
      <c r="AA92" s="88"/>
      <c r="AB92" s="88"/>
      <c r="AC92" s="88"/>
      <c r="AD92" s="88"/>
      <c r="AE92" s="88"/>
      <c r="AF92" s="88"/>
      <c r="AG92" s="88"/>
      <c r="AH92" s="88"/>
      <c r="AI92" s="88"/>
      <c r="AJ92" s="88"/>
      <c r="AK92" s="88"/>
      <c r="AL92" s="88"/>
      <c r="AM92" s="88"/>
      <c r="AN92" s="88"/>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363"/>
    </row>
    <row r="93" spans="1:76" ht="13.5" customHeight="1">
      <c r="A93" s="804"/>
      <c r="B93" s="720"/>
      <c r="C93" s="720"/>
      <c r="D93" s="720"/>
      <c r="E93" s="720"/>
      <c r="F93" s="720"/>
      <c r="G93" s="720"/>
      <c r="H93" s="720"/>
      <c r="I93" s="720"/>
      <c r="J93" s="720"/>
      <c r="K93" s="720"/>
      <c r="L93" s="720"/>
      <c r="M93" s="720"/>
      <c r="N93" s="720"/>
      <c r="O93" s="720"/>
      <c r="P93" s="720"/>
      <c r="Q93" s="720"/>
      <c r="R93" s="720"/>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363"/>
    </row>
    <row r="94" spans="1:76" ht="13.5" customHeight="1">
      <c r="A94" s="202"/>
      <c r="B94" s="88"/>
      <c r="C94" s="88"/>
      <c r="D94" s="88"/>
      <c r="E94" s="88"/>
      <c r="F94" s="88"/>
      <c r="G94" s="88"/>
      <c r="H94" s="88"/>
      <c r="I94" s="88"/>
      <c r="J94" s="88"/>
      <c r="K94" s="88"/>
      <c r="L94" s="88"/>
      <c r="M94" s="88"/>
      <c r="N94" s="88"/>
      <c r="O94" s="88"/>
      <c r="P94" s="88"/>
      <c r="Q94" s="88"/>
      <c r="R94" s="720"/>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363"/>
    </row>
    <row r="95" spans="1:76" ht="21" customHeight="1">
      <c r="A95" s="202"/>
      <c r="B95" s="219" t="s">
        <v>234</v>
      </c>
      <c r="C95" s="88"/>
      <c r="D95" s="260"/>
      <c r="E95" s="260"/>
      <c r="F95" s="260"/>
      <c r="G95" s="260"/>
      <c r="H95" s="88"/>
      <c r="I95" s="88"/>
      <c r="J95" s="88"/>
      <c r="K95" s="88"/>
      <c r="L95" s="88"/>
      <c r="M95" s="88"/>
      <c r="N95" s="88"/>
      <c r="O95" s="88"/>
      <c r="P95" s="88"/>
      <c r="Q95" s="88"/>
      <c r="R95" s="720"/>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363"/>
    </row>
    <row r="96" spans="1:76" ht="15" customHeight="1">
      <c r="A96" s="202"/>
      <c r="B96" s="223"/>
      <c r="C96" s="223"/>
      <c r="D96" s="223"/>
      <c r="E96" s="223"/>
      <c r="F96" s="223"/>
      <c r="G96" s="223"/>
      <c r="H96" s="223"/>
      <c r="I96" s="223"/>
      <c r="J96" s="88"/>
      <c r="K96" s="88"/>
      <c r="L96" s="88"/>
      <c r="M96" s="88"/>
      <c r="N96" s="88"/>
      <c r="O96" s="88"/>
      <c r="P96" s="88"/>
      <c r="Q96" s="88"/>
      <c r="R96" s="720"/>
      <c r="S96" s="88"/>
      <c r="T96" s="88"/>
      <c r="U96" s="88"/>
      <c r="V96" s="88"/>
      <c r="W96" s="88"/>
      <c r="X96" s="88"/>
      <c r="Y96" s="88"/>
      <c r="Z96" s="88"/>
      <c r="AA96" s="88"/>
      <c r="AB96" s="88"/>
      <c r="AC96" s="88"/>
      <c r="AD96" s="88"/>
      <c r="AE96" s="88"/>
      <c r="AF96" s="88"/>
      <c r="AG96" s="88"/>
      <c r="AH96" s="88"/>
      <c r="AI96" s="88"/>
      <c r="AJ96" s="88"/>
      <c r="AK96" s="88"/>
      <c r="AL96" s="88"/>
      <c r="AM96" s="88"/>
      <c r="AN96" s="88"/>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363"/>
    </row>
    <row r="97" spans="1:76" ht="36.6" customHeight="1">
      <c r="A97" s="224"/>
      <c r="B97" s="958" t="s">
        <v>272</v>
      </c>
      <c r="C97" s="959"/>
      <c r="D97" s="960"/>
      <c r="E97" s="961" t="str" cm="1">
        <f t="array" aca="1" ref="E97" ca="1">IF(OR(H103:H113="No ▲"),"Error - Trading Rules Not Satisfied ▲","Trading Rules Satisfied ✓")</f>
        <v>Trading Rules Satisfied ✓</v>
      </c>
      <c r="F97" s="962"/>
      <c r="G97" s="962"/>
      <c r="H97" s="962"/>
      <c r="I97" s="963"/>
      <c r="J97" s="216" cm="1">
        <f t="array" aca="1" ref="J97" ca="1">IFERROR(FIND("Error",E97),0)</f>
        <v>0</v>
      </c>
      <c r="K97" s="88"/>
      <c r="L97" s="88"/>
      <c r="M97" s="88"/>
      <c r="N97" s="88"/>
      <c r="O97" s="88"/>
      <c r="P97" s="88"/>
      <c r="Q97" s="88"/>
      <c r="R97" s="720"/>
      <c r="S97" s="88"/>
      <c r="T97" s="88"/>
      <c r="U97" s="88"/>
      <c r="V97" s="88"/>
      <c r="W97" s="88"/>
      <c r="X97" s="88"/>
      <c r="Y97" s="88"/>
      <c r="Z97" s="88"/>
      <c r="AA97" s="88"/>
      <c r="AB97" s="88"/>
      <c r="AC97" s="88"/>
      <c r="AD97" s="88"/>
      <c r="AE97" s="88"/>
      <c r="AF97" s="88"/>
      <c r="AG97" s="88"/>
      <c r="AH97" s="88"/>
      <c r="AI97" s="88"/>
      <c r="AJ97" s="88"/>
      <c r="AK97" s="88"/>
      <c r="AL97" s="88"/>
      <c r="AM97" s="88"/>
      <c r="AN97" s="88"/>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363"/>
    </row>
    <row r="98" spans="1:76" ht="14.1" customHeight="1">
      <c r="A98" s="202"/>
      <c r="B98" s="203"/>
      <c r="C98" s="203"/>
      <c r="D98" s="203"/>
      <c r="E98" s="203"/>
      <c r="F98" s="203"/>
      <c r="G98" s="203"/>
      <c r="H98" s="203"/>
      <c r="I98" s="203"/>
      <c r="J98" s="88"/>
      <c r="K98" s="88"/>
      <c r="L98" s="88"/>
      <c r="M98" s="88"/>
      <c r="N98" s="88"/>
      <c r="O98" s="88"/>
      <c r="P98" s="88"/>
      <c r="Q98" s="88"/>
      <c r="R98" s="720"/>
      <c r="S98" s="88"/>
      <c r="T98" s="88"/>
      <c r="U98" s="88"/>
      <c r="V98" s="88"/>
      <c r="W98" s="88"/>
      <c r="X98" s="88"/>
      <c r="Y98" s="88"/>
      <c r="Z98" s="88"/>
      <c r="AA98" s="88"/>
      <c r="AB98" s="88"/>
      <c r="AC98" s="88"/>
      <c r="AD98" s="88"/>
      <c r="AE98" s="88"/>
      <c r="AF98" s="88"/>
      <c r="AG98" s="88"/>
      <c r="AH98" s="88"/>
      <c r="AI98" s="88"/>
      <c r="AJ98" s="88"/>
      <c r="AK98" s="88"/>
      <c r="AL98" s="88"/>
      <c r="AM98" s="88"/>
      <c r="AN98" s="88"/>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363"/>
    </row>
    <row r="99" spans="1:76" ht="21" customHeight="1">
      <c r="A99" s="202"/>
      <c r="B99" s="219" t="s">
        <v>237</v>
      </c>
      <c r="C99" s="88"/>
      <c r="D99" s="88"/>
      <c r="E99" s="88"/>
      <c r="F99" s="88"/>
      <c r="G99" s="88"/>
      <c r="H99" s="88"/>
      <c r="I99" s="88"/>
      <c r="J99" s="88"/>
      <c r="K99" s="88"/>
      <c r="L99" s="88"/>
      <c r="M99" s="88"/>
      <c r="N99" s="88"/>
      <c r="O99" s="88"/>
      <c r="P99" s="88"/>
      <c r="Q99" s="88"/>
      <c r="R99" s="720"/>
      <c r="S99" s="88"/>
      <c r="T99" s="88"/>
      <c r="U99" s="88"/>
      <c r="V99" s="88"/>
      <c r="W99" s="88"/>
      <c r="X99" s="88"/>
      <c r="Y99" s="88"/>
      <c r="Z99" s="88"/>
      <c r="AA99" s="88"/>
      <c r="AB99" s="88"/>
      <c r="AC99" s="88"/>
      <c r="AD99" s="88"/>
      <c r="AE99" s="88"/>
      <c r="AF99" s="88"/>
      <c r="AG99" s="88"/>
      <c r="AH99" s="88"/>
      <c r="AI99" s="88"/>
      <c r="AJ99" s="88"/>
      <c r="AK99" s="88"/>
      <c r="AL99" s="88"/>
      <c r="AM99" s="88"/>
      <c r="AN99" s="88"/>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363"/>
    </row>
    <row r="100" spans="1:76" ht="13.5" customHeight="1">
      <c r="A100" s="202"/>
      <c r="B100" s="88"/>
      <c r="C100" s="88"/>
      <c r="D100" s="88"/>
      <c r="E100" s="88"/>
      <c r="F100" s="88"/>
      <c r="G100" s="88"/>
      <c r="H100" s="88"/>
      <c r="I100" s="88"/>
      <c r="J100" s="88"/>
      <c r="K100" s="88"/>
      <c r="L100" s="88"/>
      <c r="M100" s="88"/>
      <c r="N100" s="88"/>
      <c r="O100" s="88"/>
      <c r="P100" s="88"/>
      <c r="Q100" s="88"/>
      <c r="R100" s="720"/>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363"/>
    </row>
    <row r="101" spans="1:76" ht="15" customHeight="1">
      <c r="A101" s="202"/>
      <c r="B101" s="223"/>
      <c r="C101" s="223"/>
      <c r="D101" s="223"/>
      <c r="E101" s="223"/>
      <c r="F101" s="223"/>
      <c r="G101" s="223"/>
      <c r="H101" s="223"/>
      <c r="I101" s="88"/>
      <c r="J101" s="88"/>
      <c r="K101" s="88"/>
      <c r="L101" s="88"/>
      <c r="M101" s="88"/>
      <c r="N101" s="88"/>
      <c r="O101" s="88"/>
      <c r="P101" s="88"/>
      <c r="Q101" s="88"/>
      <c r="R101" s="720"/>
      <c r="S101" s="88"/>
      <c r="T101" s="88"/>
      <c r="U101" s="88"/>
      <c r="V101" s="88"/>
      <c r="W101" s="88"/>
      <c r="X101" s="88"/>
      <c r="Y101" s="88"/>
      <c r="Z101" s="88"/>
      <c r="AA101" s="88"/>
      <c r="AB101" s="88"/>
      <c r="AC101" s="88"/>
      <c r="AD101" s="88"/>
      <c r="AE101" s="88"/>
      <c r="AF101" s="88"/>
      <c r="AG101" s="88"/>
      <c r="AH101" s="88"/>
      <c r="AI101" s="88"/>
      <c r="AJ101" s="88"/>
      <c r="AK101" s="88"/>
      <c r="AL101" s="88"/>
      <c r="AM101" s="88"/>
      <c r="AN101" s="88"/>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363"/>
    </row>
    <row r="102" spans="1:76" ht="51" customHeight="1">
      <c r="A102" s="224"/>
      <c r="B102" s="394" t="s">
        <v>174</v>
      </c>
      <c r="C102" s="395" t="s">
        <v>120</v>
      </c>
      <c r="D102" s="395" t="s">
        <v>83</v>
      </c>
      <c r="E102" s="395" t="s">
        <v>240</v>
      </c>
      <c r="F102" s="395" t="s">
        <v>241</v>
      </c>
      <c r="G102" s="395" t="s">
        <v>242</v>
      </c>
      <c r="H102" s="396" t="s">
        <v>243</v>
      </c>
      <c r="I102" s="341"/>
      <c r="J102" s="88"/>
      <c r="K102" s="88"/>
      <c r="L102" s="88"/>
      <c r="M102" s="88"/>
      <c r="N102" s="88"/>
      <c r="O102" s="88"/>
      <c r="P102" s="88"/>
      <c r="Q102" s="88"/>
      <c r="R102" s="720"/>
      <c r="S102" s="88"/>
      <c r="T102" s="88"/>
      <c r="U102" s="88"/>
      <c r="V102" s="88"/>
      <c r="W102" s="88"/>
      <c r="X102" s="88"/>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363"/>
    </row>
    <row r="103" spans="1:76" ht="30.75" customHeight="1">
      <c r="A103" s="224"/>
      <c r="B103" s="991" t="s">
        <v>265</v>
      </c>
      <c r="C103" s="994" t="s">
        <v>130</v>
      </c>
      <c r="D103" s="397" t="s">
        <v>273</v>
      </c>
      <c r="E103" s="398" cm="1">
        <f t="array" aca="1" ref="E103" ca="1">SUMIF($D$11:$E$30,D103,$L$11:$L$30)</f>
        <v>0</v>
      </c>
      <c r="F103" s="398" cm="1">
        <f t="array" aca="1" ref="F103" ca="1">IF($I$31+$I$59+$I$86=0,0,SUMIF($D$39:$D$58,D103,$L$39:$N$58)+SUMIF($F$66:$G$85,D103,$L$66:$L$85)+SUMIF($D$11:$E$30,D103,$AE$11:$AE$30))</f>
        <v>0</v>
      </c>
      <c r="G103" s="398" cm="1">
        <f t="array" aca="1" ref="G103" ca="1">$F$103-$E$103</f>
        <v>0</v>
      </c>
      <c r="H103" s="947" t="str" cm="1">
        <f t="array" aca="1" ref="H103" ca="1">IF(G108&gt;=0,"Yes ✓","No ▲")</f>
        <v>Yes ✓</v>
      </c>
      <c r="I103" s="341"/>
      <c r="J103" s="88"/>
      <c r="K103" s="88"/>
      <c r="L103" s="88"/>
      <c r="M103" s="88"/>
      <c r="N103" s="88"/>
      <c r="O103" s="88"/>
      <c r="P103" s="88"/>
      <c r="Q103" s="88"/>
      <c r="R103" s="720"/>
      <c r="S103" s="88"/>
      <c r="T103" s="88"/>
      <c r="U103" s="88"/>
      <c r="V103" s="88"/>
      <c r="W103" s="88"/>
      <c r="X103" s="88"/>
      <c r="Y103" s="88"/>
      <c r="Z103" s="88"/>
      <c r="AA103" s="88"/>
      <c r="AB103" s="88"/>
      <c r="AC103" s="88"/>
      <c r="AD103" s="88"/>
      <c r="AE103" s="88"/>
      <c r="AF103" s="88"/>
      <c r="AG103" s="88"/>
      <c r="AH103" s="88"/>
      <c r="AI103" s="88"/>
      <c r="AJ103" s="88"/>
      <c r="AK103" s="88"/>
      <c r="AL103" s="88"/>
      <c r="AM103" s="88"/>
      <c r="AN103" s="88"/>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363"/>
    </row>
    <row r="104" spans="1:76" ht="30.75" customHeight="1">
      <c r="A104" s="224"/>
      <c r="B104" s="992"/>
      <c r="C104" s="995"/>
      <c r="D104" s="399" t="s">
        <v>274</v>
      </c>
      <c r="E104" s="400" cm="1">
        <f t="array" aca="1" ref="E104" ca="1">SUMIF($D$11:$E$30,D104,$L$11:$L$30)</f>
        <v>0</v>
      </c>
      <c r="F104" s="400" cm="1">
        <f t="array" aca="1" ref="F104" ca="1">IF($I$31+$I$59+$I$86=0,0,SUMIF($D$39:$D$58,D104,$L$39:$N$58)+SUMIF($F$66:$G$85,D104,$L$66:$L$85)+SUMIF($D$11:$E$30,D104,$AE$11:$AE$30))</f>
        <v>0</v>
      </c>
      <c r="G104" s="400" cm="1">
        <f t="array" aca="1" ref="G104" ca="1">$F$104-$E$104</f>
        <v>0</v>
      </c>
      <c r="H104" s="948"/>
      <c r="I104" s="341"/>
      <c r="J104" s="88"/>
      <c r="K104" s="88"/>
      <c r="L104" s="88"/>
      <c r="M104" s="88"/>
      <c r="N104" s="88"/>
      <c r="O104" s="88"/>
      <c r="P104" s="88"/>
      <c r="Q104" s="88"/>
      <c r="R104" s="720"/>
      <c r="S104" s="88"/>
      <c r="T104" s="88"/>
      <c r="U104" s="88"/>
      <c r="V104" s="88"/>
      <c r="W104" s="88"/>
      <c r="X104" s="88"/>
      <c r="Y104" s="88"/>
      <c r="Z104" s="88"/>
      <c r="AA104" s="88"/>
      <c r="AB104" s="88"/>
      <c r="AC104" s="88"/>
      <c r="AD104" s="88"/>
      <c r="AE104" s="88"/>
      <c r="AF104" s="88"/>
      <c r="AG104" s="88"/>
      <c r="AH104" s="88"/>
      <c r="AI104" s="88"/>
      <c r="AJ104" s="88"/>
      <c r="AK104" s="88"/>
      <c r="AL104" s="88"/>
      <c r="AM104" s="88"/>
      <c r="AN104" s="88"/>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363"/>
    </row>
    <row r="105" spans="1:76" ht="30.75" customHeight="1">
      <c r="A105" s="224"/>
      <c r="B105" s="992"/>
      <c r="C105" s="995"/>
      <c r="D105" s="399" t="s">
        <v>275</v>
      </c>
      <c r="E105" s="400" cm="1">
        <f t="array" aca="1" ref="E105" ca="1">SUMIF($D$11:$E$30,D105,$L$11:$L$30)</f>
        <v>0</v>
      </c>
      <c r="F105" s="400" cm="1">
        <f t="array" aca="1" ref="F105" ca="1">IF($I$31+$I$59+$I$86=0,0,SUMIF($D$39:$D$58,D105,$L$39:$N$58)+SUMIF($F$66:$G$85,D105,$L$66:$L$85)+SUMIF($D$11:$E$30,D105,$AE$11:$AE$30))</f>
        <v>0</v>
      </c>
      <c r="G105" s="400" cm="1">
        <f t="array" aca="1" ref="G105" ca="1">$F$105-$E$105</f>
        <v>0</v>
      </c>
      <c r="H105" s="948"/>
      <c r="I105" s="341"/>
      <c r="J105" s="88"/>
      <c r="K105" s="88"/>
      <c r="L105" s="88"/>
      <c r="M105" s="88"/>
      <c r="N105" s="88"/>
      <c r="O105" s="88"/>
      <c r="P105" s="88"/>
      <c r="Q105" s="88"/>
      <c r="R105" s="720"/>
      <c r="S105" s="88"/>
      <c r="T105" s="88"/>
      <c r="U105" s="88"/>
      <c r="V105" s="88"/>
      <c r="W105" s="88"/>
      <c r="X105" s="88"/>
      <c r="Y105" s="88"/>
      <c r="Z105" s="88"/>
      <c r="AA105" s="88"/>
      <c r="AB105" s="88"/>
      <c r="AC105" s="88"/>
      <c r="AD105" s="88"/>
      <c r="AE105" s="88"/>
      <c r="AF105" s="88"/>
      <c r="AG105" s="88"/>
      <c r="AH105" s="88"/>
      <c r="AI105" s="88"/>
      <c r="AJ105" s="88"/>
      <c r="AK105" s="88"/>
      <c r="AL105" s="88"/>
      <c r="AM105" s="88"/>
      <c r="AN105" s="88"/>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363"/>
    </row>
    <row r="106" spans="1:76" ht="30.75" customHeight="1">
      <c r="A106" s="224"/>
      <c r="B106" s="992"/>
      <c r="C106" s="995"/>
      <c r="D106" s="399" t="s">
        <v>276</v>
      </c>
      <c r="E106" s="400" cm="1">
        <f t="array" aca="1" ref="E106" ca="1">SUMIF($D$11:$E$30,D106,$L$11:$L$30)</f>
        <v>0</v>
      </c>
      <c r="F106" s="400" cm="1">
        <f t="array" aca="1" ref="F106" ca="1">IF($I$31+$I$59+$I$86=0,0,SUMIF($D$39:$D$58,D106,$L$39:$N$58)+SUMIF($F$66:$G$85,D106,$L$66:$L$85)+SUMIF($D$11:$E$30,D106,$AE$11:$AE$30))</f>
        <v>0</v>
      </c>
      <c r="G106" s="400" cm="1">
        <f t="array" aca="1" ref="G106" ca="1">$F$106-$E$106</f>
        <v>0</v>
      </c>
      <c r="H106" s="948"/>
      <c r="I106" s="341"/>
      <c r="J106" s="88"/>
      <c r="K106" s="88"/>
      <c r="L106" s="88"/>
      <c r="M106" s="88"/>
      <c r="N106" s="88"/>
      <c r="O106" s="88"/>
      <c r="P106" s="88"/>
      <c r="Q106" s="88"/>
      <c r="R106" s="720"/>
      <c r="S106" s="88"/>
      <c r="T106" s="88"/>
      <c r="U106" s="88"/>
      <c r="V106" s="88"/>
      <c r="W106" s="88"/>
      <c r="X106" s="88"/>
      <c r="Y106" s="88"/>
      <c r="Z106" s="88"/>
      <c r="AA106" s="88"/>
      <c r="AB106" s="88"/>
      <c r="AC106" s="88"/>
      <c r="AD106" s="88"/>
      <c r="AE106" s="88"/>
      <c r="AF106" s="88"/>
      <c r="AG106" s="88"/>
      <c r="AH106" s="88"/>
      <c r="AI106" s="88"/>
      <c r="AJ106" s="88"/>
      <c r="AK106" s="88"/>
      <c r="AL106" s="88"/>
      <c r="AM106" s="88"/>
      <c r="AN106" s="88"/>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363"/>
    </row>
    <row r="107" spans="1:76" ht="30.75" customHeight="1">
      <c r="A107" s="224"/>
      <c r="B107" s="992"/>
      <c r="C107" s="995"/>
      <c r="D107" s="399" t="s">
        <v>277</v>
      </c>
      <c r="E107" s="400" cm="1">
        <f t="array" aca="1" ref="E107" ca="1">SUMIF($D$11:$E$30,D107,$L$11:$L$30)</f>
        <v>0</v>
      </c>
      <c r="F107" s="400" cm="1">
        <f t="array" aca="1" ref="F107" ca="1">IF($I$31+$I$59+$I$86=0,0,SUMIF($D$39:$D$58,D107,$L$39:$N$58)+SUMIF($F$66:$G$85,D107,$L$66:$L$85)+SUMIF($D$11:$E$30,D107,$AE$11:$AE$30))</f>
        <v>0</v>
      </c>
      <c r="G107" s="400" cm="1">
        <f t="array" aca="1" ref="G107" ca="1">$F$107-$E$107</f>
        <v>0</v>
      </c>
      <c r="H107" s="948"/>
      <c r="I107" s="345"/>
      <c r="J107" s="88"/>
      <c r="K107" s="88"/>
      <c r="L107" s="88"/>
      <c r="M107" s="88"/>
      <c r="N107" s="88"/>
      <c r="O107" s="88"/>
      <c r="P107" s="88"/>
      <c r="Q107" s="88"/>
      <c r="R107" s="720"/>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363"/>
    </row>
    <row r="108" spans="1:76" ht="30.75" customHeight="1">
      <c r="A108" s="224"/>
      <c r="B108" s="992"/>
      <c r="C108" s="996"/>
      <c r="D108" s="401" t="s">
        <v>278</v>
      </c>
      <c r="E108" s="402" cm="1">
        <f t="array" aca="1" ref="E108" ca="1">SUM($E$103:$E$107)</f>
        <v>0</v>
      </c>
      <c r="F108" s="402" cm="1">
        <f t="array" aca="1" ref="F108" ca="1">SUM($F$103:$F$107)</f>
        <v>0</v>
      </c>
      <c r="G108" s="402" cm="1">
        <f t="array" aca="1" ref="G108" ca="1">SUM($G$103:$G$107)</f>
        <v>0</v>
      </c>
      <c r="H108" s="949"/>
      <c r="I108" s="345" cm="1">
        <f t="array" aca="1" ref="I108" ca="1">IF($H$103="No ▲",1,0)</f>
        <v>0</v>
      </c>
      <c r="J108" s="88"/>
      <c r="K108" s="88"/>
      <c r="L108" s="88"/>
      <c r="M108" s="88"/>
      <c r="N108" s="88"/>
      <c r="O108" s="88"/>
      <c r="P108" s="88"/>
      <c r="Q108" s="88"/>
      <c r="R108" s="720"/>
      <c r="S108" s="88"/>
      <c r="T108" s="88"/>
      <c r="U108" s="88"/>
      <c r="V108" s="88"/>
      <c r="W108" s="88"/>
      <c r="X108" s="88"/>
      <c r="Y108" s="88"/>
      <c r="Z108" s="88"/>
      <c r="AA108" s="88"/>
      <c r="AB108" s="88"/>
      <c r="AC108" s="88"/>
      <c r="AD108" s="88"/>
      <c r="AE108" s="88"/>
      <c r="AF108" s="88"/>
      <c r="AG108" s="88"/>
      <c r="AH108" s="88"/>
      <c r="AI108" s="88"/>
      <c r="AJ108" s="88"/>
      <c r="AK108" s="88"/>
      <c r="AL108" s="88"/>
      <c r="AM108" s="88"/>
      <c r="AN108" s="88"/>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363"/>
    </row>
    <row r="109" spans="1:76" ht="30.75" customHeight="1">
      <c r="A109" s="224"/>
      <c r="B109" s="992"/>
      <c r="C109" s="994" t="s">
        <v>245</v>
      </c>
      <c r="D109" s="397" t="s">
        <v>269</v>
      </c>
      <c r="E109" s="398" cm="1">
        <f t="array" aca="1" ref="E109" ca="1">SUMIF($D$11:$E$30,D109,$L$11:$L$30)</f>
        <v>0</v>
      </c>
      <c r="F109" s="398" cm="1">
        <f t="array" aca="1" ref="F109" ca="1">IF($I$31+$I$59+$I$86=0,0,SUMIF($D$39:$D$58,D109,$L$39:$N$58)+SUMIF($F$66:$G$85,D109,$L$66:$L$85)+SUMIF($D$11:$E$30,D109,$AE$11:$AE$30))</f>
        <v>1.9563610820999999E-2</v>
      </c>
      <c r="G109" s="398" cm="1">
        <f t="array" aca="1" ref="G109" ca="1">$F$109-$E$109</f>
        <v>1.9563610820999999E-2</v>
      </c>
      <c r="H109" s="947" t="str" cm="1">
        <f t="array" aca="1" ref="H109" ca="1">IF(G112&gt;=0,"Yes ✓",IF(E114&gt;=0,"Yes ✓","No ▲"))</f>
        <v>Yes ✓</v>
      </c>
      <c r="I109" s="345"/>
      <c r="J109" s="88"/>
      <c r="K109" s="88"/>
      <c r="L109" s="88"/>
      <c r="M109" s="88"/>
      <c r="N109" s="88"/>
      <c r="O109" s="88"/>
      <c r="P109" s="88"/>
      <c r="Q109" s="88"/>
      <c r="R109" s="720"/>
      <c r="S109" s="88"/>
      <c r="T109" s="88"/>
      <c r="U109" s="88"/>
      <c r="V109" s="88"/>
      <c r="W109" s="88"/>
      <c r="X109" s="88"/>
      <c r="Y109" s="88"/>
      <c r="Z109" s="88"/>
      <c r="AA109" s="88"/>
      <c r="AB109" s="88"/>
      <c r="AC109" s="88"/>
      <c r="AD109" s="88"/>
      <c r="AE109" s="88"/>
      <c r="AF109" s="88"/>
      <c r="AG109" s="88"/>
      <c r="AH109" s="88"/>
      <c r="AI109" s="88"/>
      <c r="AJ109" s="88"/>
      <c r="AK109" s="88"/>
      <c r="AL109" s="88"/>
      <c r="AM109" s="88"/>
      <c r="AN109" s="88"/>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363"/>
    </row>
    <row r="110" spans="1:76" ht="30.75" customHeight="1">
      <c r="A110" s="224"/>
      <c r="B110" s="992"/>
      <c r="C110" s="995"/>
      <c r="D110" s="399" t="s">
        <v>279</v>
      </c>
      <c r="E110" s="400" cm="1">
        <f t="array" aca="1" ref="E110" ca="1">SUMIF($D$11:$E$30,D110,$L$11:$L$30)</f>
        <v>0</v>
      </c>
      <c r="F110" s="400" cm="1">
        <f t="array" aca="1" ref="F110" ca="1">IF($I$31+$I$59+$I$86=0,0,SUMIF($D$39:$D$58,D110,$L$39:$N$58)+SUMIF($F$66:$G$85,D110,$L$66:$L$85)+SUMIF($D$11:$E$30,D110,$AE$11:$AE$30))</f>
        <v>0</v>
      </c>
      <c r="G110" s="400" cm="1">
        <f t="array" aca="1" ref="G110" ca="1">$F$110-$E$110</f>
        <v>0</v>
      </c>
      <c r="H110" s="948"/>
      <c r="I110" s="345"/>
      <c r="J110" s="88"/>
      <c r="K110" s="88"/>
      <c r="L110" s="88"/>
      <c r="M110" s="88"/>
      <c r="N110" s="88"/>
      <c r="O110" s="88"/>
      <c r="P110" s="88"/>
      <c r="Q110" s="88"/>
      <c r="R110" s="720"/>
      <c r="S110" s="88"/>
      <c r="T110" s="88"/>
      <c r="U110" s="88"/>
      <c r="V110" s="88"/>
      <c r="W110" s="88"/>
      <c r="X110" s="88"/>
      <c r="Y110" s="88"/>
      <c r="Z110" s="88"/>
      <c r="AA110" s="88"/>
      <c r="AB110" s="88"/>
      <c r="AC110" s="88"/>
      <c r="AD110" s="88"/>
      <c r="AE110" s="88"/>
      <c r="AF110" s="88"/>
      <c r="AG110" s="88"/>
      <c r="AH110" s="88"/>
      <c r="AI110" s="88"/>
      <c r="AJ110" s="88"/>
      <c r="AK110" s="88"/>
      <c r="AL110" s="88"/>
      <c r="AM110" s="88"/>
      <c r="AN110" s="88"/>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363"/>
    </row>
    <row r="111" spans="1:76" ht="30.75" customHeight="1">
      <c r="A111" s="224"/>
      <c r="B111" s="992"/>
      <c r="C111" s="995"/>
      <c r="D111" s="399" t="s">
        <v>280</v>
      </c>
      <c r="E111" s="400" cm="1">
        <f t="array" aca="1" ref="E111" ca="1">SUMIF($D$11:$E$30,D111,$L$11:$L$30)</f>
        <v>0</v>
      </c>
      <c r="F111" s="400" cm="1">
        <f t="array" aca="1" ref="F111" ca="1">IF($I$31+$I$59+$I$86=0,0,SUMIF($D$39:$D$58,D111,$L$39:$N$58)+SUMIF($F$66:$G$85,D111,$L$66:$L$85)+SUMIF($D$11:$E$30,D111,$AE$11:$AE$30))</f>
        <v>0</v>
      </c>
      <c r="G111" s="400" cm="1">
        <f t="array" aca="1" ref="G111" ca="1">$F$111-$E$111</f>
        <v>0</v>
      </c>
      <c r="H111" s="948"/>
      <c r="I111" s="345"/>
      <c r="J111" s="88"/>
      <c r="K111" s="88"/>
      <c r="L111" s="88"/>
      <c r="M111" s="88"/>
      <c r="N111" s="88"/>
      <c r="O111" s="88"/>
      <c r="P111" s="88"/>
      <c r="Q111" s="88"/>
      <c r="R111" s="720"/>
      <c r="S111" s="88"/>
      <c r="T111" s="88"/>
      <c r="U111" s="88"/>
      <c r="V111" s="88"/>
      <c r="W111" s="88"/>
      <c r="X111" s="88"/>
      <c r="Y111" s="88"/>
      <c r="Z111" s="88"/>
      <c r="AA111" s="88"/>
      <c r="AB111" s="88"/>
      <c r="AC111" s="88"/>
      <c r="AD111" s="88"/>
      <c r="AE111" s="88"/>
      <c r="AF111" s="88"/>
      <c r="AG111" s="88"/>
      <c r="AH111" s="88"/>
      <c r="AI111" s="88"/>
      <c r="AJ111" s="88"/>
      <c r="AK111" s="88"/>
      <c r="AL111" s="88"/>
      <c r="AM111" s="88"/>
      <c r="AN111" s="88"/>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363"/>
    </row>
    <row r="112" spans="1:76" ht="30.75" customHeight="1">
      <c r="A112" s="224"/>
      <c r="B112" s="992"/>
      <c r="C112" s="996"/>
      <c r="D112" s="401" t="s">
        <v>278</v>
      </c>
      <c r="E112" s="402" cm="1">
        <f t="array" aca="1" ref="E112" ca="1">SUM($E$109:$E$111)</f>
        <v>0</v>
      </c>
      <c r="F112" s="402" cm="1">
        <f t="array" aca="1" ref="F112" ca="1">SUM($F$109:$F$111)</f>
        <v>1.9563610820999999E-2</v>
      </c>
      <c r="G112" s="402" cm="1">
        <f t="array" aca="1" ref="G112" ca="1">SUM($G$109:$G$111)</f>
        <v>1.9563610820999999E-2</v>
      </c>
      <c r="H112" s="949"/>
      <c r="I112" s="345" cm="1">
        <f t="array" aca="1" ref="I112" ca="1">IF($H$109="No ▲",1,0)</f>
        <v>0</v>
      </c>
      <c r="J112" s="88"/>
      <c r="K112" s="88"/>
      <c r="L112" s="88"/>
      <c r="M112" s="88"/>
      <c r="N112" s="88"/>
      <c r="O112" s="88"/>
      <c r="P112" s="88"/>
      <c r="Q112" s="88"/>
      <c r="R112" s="720"/>
      <c r="S112" s="88"/>
      <c r="T112" s="88"/>
      <c r="U112" s="88"/>
      <c r="V112" s="88"/>
      <c r="W112" s="88"/>
      <c r="X112" s="88"/>
      <c r="Y112" s="88"/>
      <c r="Z112" s="88"/>
      <c r="AA112" s="88"/>
      <c r="AB112" s="88"/>
      <c r="AC112" s="88"/>
      <c r="AD112" s="88"/>
      <c r="AE112" s="88"/>
      <c r="AF112" s="88"/>
      <c r="AG112" s="88"/>
      <c r="AH112" s="88"/>
      <c r="AI112" s="88"/>
      <c r="AJ112" s="88"/>
      <c r="AK112" s="88"/>
      <c r="AL112" s="88"/>
      <c r="AM112" s="88"/>
      <c r="AN112" s="88"/>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363"/>
    </row>
    <row r="113" spans="1:76" ht="30.75" customHeight="1">
      <c r="A113" s="224"/>
      <c r="B113" s="993"/>
      <c r="C113" s="403" t="s">
        <v>281</v>
      </c>
      <c r="D113" s="404" t="s">
        <v>282</v>
      </c>
      <c r="E113" s="405" cm="1">
        <f t="array" aca="1" ref="E113" ca="1">SUMIF($D$11:$E$30,D113,$L$11:$L$30)</f>
        <v>0</v>
      </c>
      <c r="F113" s="405" cm="1">
        <f t="array" aca="1" ref="F113" ca="1">IF($I$31+$I$59+$I$86=0,0,SUMIF($D$39:$D$58,D113,$L$39:$N$58)+SUMIF($F$66:$G$85,D113,$L$66:$L$85)+SUMIF($D$11:$E$30,D113,$AE$11:$AE$30))</f>
        <v>0</v>
      </c>
      <c r="G113" s="405" cm="1">
        <f t="array" aca="1" ref="G113" ca="1">$F$113-$E$113</f>
        <v>0</v>
      </c>
      <c r="H113" s="406" t="str" cm="1">
        <f t="array" aca="1" ref="H113" ca="1">IF(G113&gt;=0,"Yes✓",IF(F114&gt;=0,"Yes ✓","No ▲"))</f>
        <v>Yes✓</v>
      </c>
      <c r="I113" s="345" cm="1">
        <f t="array" aca="1" ref="I113" ca="1">IF($H$113="No ▲",1,0)</f>
        <v>0</v>
      </c>
      <c r="J113" s="88"/>
      <c r="K113" s="88"/>
      <c r="L113" s="88"/>
      <c r="M113" s="88"/>
      <c r="N113" s="88"/>
      <c r="O113" s="88"/>
      <c r="P113" s="88"/>
      <c r="Q113" s="88"/>
      <c r="R113" s="720"/>
      <c r="S113" s="88"/>
      <c r="T113" s="88"/>
      <c r="U113" s="88"/>
      <c r="V113" s="88"/>
      <c r="W113" s="88"/>
      <c r="X113" s="88"/>
      <c r="Y113" s="88"/>
      <c r="Z113" s="88"/>
      <c r="AA113" s="88"/>
      <c r="AB113" s="88"/>
      <c r="AC113" s="88"/>
      <c r="AD113" s="88"/>
      <c r="AE113" s="88"/>
      <c r="AF113" s="88"/>
      <c r="AG113" s="88"/>
      <c r="AH113" s="88"/>
      <c r="AI113" s="88"/>
      <c r="AJ113" s="88"/>
      <c r="AK113" s="88"/>
      <c r="AL113" s="88"/>
      <c r="AM113" s="88"/>
      <c r="AN113" s="88"/>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363"/>
    </row>
    <row r="114" spans="1:76" ht="15" customHeight="1">
      <c r="A114" s="202"/>
      <c r="B114" s="351"/>
      <c r="C114" s="351"/>
      <c r="D114" s="351"/>
      <c r="E114" s="407" cm="1">
        <f t="array" aca="1" ref="E114" ca="1">G108+G112</f>
        <v>1.9563610820999999E-2</v>
      </c>
      <c r="F114" s="408" cm="1">
        <f t="array" aca="1" ref="F114" ca="1">IF(G108&lt;0,0,($G$108+$G$112+$G$113))</f>
        <v>1.9563610820999999E-2</v>
      </c>
      <c r="G114" s="203"/>
      <c r="H114" s="203"/>
      <c r="I114" s="409"/>
      <c r="J114" s="88"/>
      <c r="K114" s="88"/>
      <c r="L114" s="88"/>
      <c r="M114" s="88"/>
      <c r="N114" s="88"/>
      <c r="O114" s="88"/>
      <c r="P114" s="88"/>
      <c r="Q114" s="88"/>
      <c r="R114" s="720"/>
      <c r="S114" s="88"/>
      <c r="T114" s="88"/>
      <c r="U114" s="88"/>
      <c r="V114" s="88"/>
      <c r="W114" s="88"/>
      <c r="X114" s="88"/>
      <c r="Y114" s="88"/>
      <c r="Z114" s="88"/>
      <c r="AA114" s="88"/>
      <c r="AB114" s="88"/>
      <c r="AC114" s="88"/>
      <c r="AD114" s="88"/>
      <c r="AE114" s="88"/>
      <c r="AF114" s="88"/>
      <c r="AG114" s="88"/>
      <c r="AH114" s="88"/>
      <c r="AI114" s="88"/>
      <c r="AJ114" s="88"/>
      <c r="AK114" s="88"/>
      <c r="AL114" s="88"/>
      <c r="AM114" s="88"/>
      <c r="AN114" s="88"/>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363"/>
    </row>
    <row r="115" spans="1:76" ht="24.75" customHeight="1">
      <c r="A115" s="224"/>
      <c r="B115" s="997" t="s">
        <v>283</v>
      </c>
      <c r="C115" s="704"/>
      <c r="D115" s="704"/>
      <c r="E115" s="704"/>
      <c r="F115" s="410" cm="1">
        <f t="array" aca="1" ref="F115" ca="1">$G$108</f>
        <v>0</v>
      </c>
      <c r="G115" s="411" cm="1">
        <f t="array" aca="1" ref="G115" ca="1">IF($G$108&lt;=0,0,($G$108+$G$112))</f>
        <v>0</v>
      </c>
      <c r="H115" s="88"/>
      <c r="I115" s="409"/>
      <c r="J115" s="88"/>
      <c r="K115" s="88"/>
      <c r="L115" s="88"/>
      <c r="M115" s="88"/>
      <c r="N115" s="88"/>
      <c r="O115" s="88"/>
      <c r="P115" s="88"/>
      <c r="Q115" s="88"/>
      <c r="R115" s="720"/>
      <c r="S115" s="88"/>
      <c r="T115" s="88"/>
      <c r="U115" s="88"/>
      <c r="V115" s="88"/>
      <c r="W115" s="88"/>
      <c r="X115" s="88"/>
      <c r="Y115" s="88"/>
      <c r="Z115" s="88"/>
      <c r="AA115" s="88"/>
      <c r="AB115" s="88"/>
      <c r="AC115" s="88"/>
      <c r="AD115" s="88"/>
      <c r="AE115" s="88"/>
      <c r="AF115" s="88"/>
      <c r="AG115" s="88"/>
      <c r="AH115" s="88"/>
      <c r="AI115" s="88"/>
      <c r="AJ115" s="88"/>
      <c r="AK115" s="88"/>
      <c r="AL115" s="88"/>
      <c r="AM115" s="88"/>
      <c r="AN115" s="88"/>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363"/>
    </row>
    <row r="116" spans="1:76" ht="21.75" customHeight="1">
      <c r="A116" s="224"/>
      <c r="B116" s="987" t="s">
        <v>284</v>
      </c>
      <c r="C116" s="988"/>
      <c r="D116" s="988"/>
      <c r="E116" s="988"/>
      <c r="F116" s="412" cm="1">
        <f t="array" aca="1" ref="F116" ca="1">IF($G$108&gt;0,($G$112+$G$108),$G$112)</f>
        <v>1.9563610820999999E-2</v>
      </c>
      <c r="G116" s="411" cm="1">
        <f t="array" aca="1" ref="G116" ca="1">IF($G$108&lt;=0,0,($G$108+$G$112+$G$113))</f>
        <v>0</v>
      </c>
      <c r="H116" s="88"/>
      <c r="I116" s="88"/>
      <c r="J116" s="88"/>
      <c r="K116" s="88"/>
      <c r="L116" s="88"/>
      <c r="M116" s="88"/>
      <c r="N116" s="88"/>
      <c r="O116" s="88"/>
      <c r="P116" s="88"/>
      <c r="Q116" s="88"/>
      <c r="R116" s="720"/>
      <c r="S116" s="88"/>
      <c r="T116" s="88"/>
      <c r="U116" s="88"/>
      <c r="V116" s="88"/>
      <c r="W116" s="88"/>
      <c r="X116" s="88"/>
      <c r="Y116" s="88"/>
      <c r="Z116" s="88"/>
      <c r="AA116" s="88"/>
      <c r="AB116" s="88"/>
      <c r="AC116" s="88"/>
      <c r="AD116" s="88"/>
      <c r="AE116" s="88"/>
      <c r="AF116" s="88"/>
      <c r="AG116" s="88"/>
      <c r="AH116" s="88"/>
      <c r="AI116" s="88"/>
      <c r="AJ116" s="88"/>
      <c r="AK116" s="88"/>
      <c r="AL116" s="88"/>
      <c r="AM116" s="88"/>
      <c r="AN116" s="88"/>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363"/>
    </row>
    <row r="117" spans="1:76" ht="24" customHeight="1">
      <c r="A117" s="224"/>
      <c r="B117" s="989" t="s">
        <v>285</v>
      </c>
      <c r="C117" s="990"/>
      <c r="D117" s="990"/>
      <c r="E117" s="990"/>
      <c r="F117" s="413" cm="1">
        <f t="array" aca="1" ref="F117" ca="1">IF($F$116&gt;0,($F$116+$G$113),$G$113)</f>
        <v>1.9563610820999999E-2</v>
      </c>
      <c r="G117" s="411"/>
      <c r="H117" s="88"/>
      <c r="I117" s="88"/>
      <c r="J117" s="88"/>
      <c r="K117" s="88"/>
      <c r="L117" s="88"/>
      <c r="M117" s="88"/>
      <c r="N117" s="88"/>
      <c r="O117" s="88"/>
      <c r="P117" s="88"/>
      <c r="Q117" s="88"/>
      <c r="R117" s="720"/>
      <c r="S117" s="88"/>
      <c r="T117" s="88"/>
      <c r="U117" s="88"/>
      <c r="V117" s="88"/>
      <c r="W117" s="88"/>
      <c r="X117" s="88"/>
      <c r="Y117" s="88"/>
      <c r="Z117" s="88"/>
      <c r="AA117" s="88"/>
      <c r="AB117" s="88"/>
      <c r="AC117" s="88"/>
      <c r="AD117" s="88"/>
      <c r="AE117" s="88"/>
      <c r="AF117" s="88"/>
      <c r="AG117" s="88"/>
      <c r="AH117" s="88"/>
      <c r="AI117" s="88"/>
      <c r="AJ117" s="88"/>
      <c r="AK117" s="88"/>
      <c r="AL117" s="88"/>
      <c r="AM117" s="88"/>
      <c r="AN117" s="88"/>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363"/>
    </row>
    <row r="118" spans="1:76" ht="14.1" customHeight="1">
      <c r="A118" s="202"/>
      <c r="B118" s="203"/>
      <c r="C118" s="203"/>
      <c r="D118" s="203"/>
      <c r="E118" s="203"/>
      <c r="F118" s="203"/>
      <c r="G118" s="414"/>
      <c r="H118" s="88"/>
      <c r="I118" s="88"/>
      <c r="J118" s="88"/>
      <c r="K118" s="88"/>
      <c r="L118" s="88"/>
      <c r="M118" s="88"/>
      <c r="N118" s="88"/>
      <c r="O118" s="88"/>
      <c r="P118" s="88"/>
      <c r="Q118" s="88"/>
      <c r="R118" s="720"/>
      <c r="S118" s="88"/>
      <c r="T118" s="88"/>
      <c r="U118" s="88"/>
      <c r="V118" s="88"/>
      <c r="W118" s="88"/>
      <c r="X118" s="88"/>
      <c r="Y118" s="88"/>
      <c r="Z118" s="88"/>
      <c r="AA118" s="88"/>
      <c r="AB118" s="88"/>
      <c r="AC118" s="88"/>
      <c r="AD118" s="88"/>
      <c r="AE118" s="88"/>
      <c r="AF118" s="88"/>
      <c r="AG118" s="88"/>
      <c r="AH118" s="88"/>
      <c r="AI118" s="88"/>
      <c r="AJ118" s="88"/>
      <c r="AK118" s="88"/>
      <c r="AL118" s="88"/>
      <c r="AM118" s="88"/>
      <c r="AN118" s="88"/>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363"/>
    </row>
    <row r="119" spans="1:76" ht="13.5" customHeight="1">
      <c r="A119" s="202"/>
      <c r="B119" s="88"/>
      <c r="C119" s="88"/>
      <c r="D119" s="88"/>
      <c r="E119" s="88"/>
      <c r="F119" s="88"/>
      <c r="G119" s="88"/>
      <c r="H119" s="88"/>
      <c r="I119" s="88"/>
      <c r="J119" s="88"/>
      <c r="K119" s="88"/>
      <c r="L119" s="88"/>
      <c r="M119" s="88"/>
      <c r="N119" s="88"/>
      <c r="O119" s="88"/>
      <c r="P119" s="88"/>
      <c r="Q119" s="88"/>
      <c r="R119" s="720"/>
      <c r="S119" s="88"/>
      <c r="T119" s="88"/>
      <c r="U119" s="88"/>
      <c r="V119" s="88"/>
      <c r="W119" s="88"/>
      <c r="X119" s="88"/>
      <c r="Y119" s="88"/>
      <c r="Z119" s="88"/>
      <c r="AA119" s="88"/>
      <c r="AB119" s="88"/>
      <c r="AC119" s="88"/>
      <c r="AD119" s="88"/>
      <c r="AE119" s="88"/>
      <c r="AF119" s="88"/>
      <c r="AG119" s="88"/>
      <c r="AH119" s="88"/>
      <c r="AI119" s="88"/>
      <c r="AJ119" s="88"/>
      <c r="AK119" s="88"/>
      <c r="AL119" s="88"/>
      <c r="AM119" s="88"/>
      <c r="AN119" s="88"/>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363"/>
    </row>
    <row r="120" spans="1:76" ht="13.5" customHeight="1">
      <c r="A120" s="202"/>
      <c r="B120" s="88"/>
      <c r="C120" s="88"/>
      <c r="D120" s="88"/>
      <c r="E120" s="88"/>
      <c r="F120" s="88"/>
      <c r="G120" s="88"/>
      <c r="H120" s="88"/>
      <c r="I120" s="88"/>
      <c r="J120" s="88"/>
      <c r="K120" s="88"/>
      <c r="L120" s="88"/>
      <c r="M120" s="88"/>
      <c r="N120" s="88"/>
      <c r="O120" s="88"/>
      <c r="P120" s="88"/>
      <c r="Q120" s="88"/>
      <c r="R120" s="720"/>
      <c r="S120" s="88"/>
      <c r="T120" s="88"/>
      <c r="U120" s="88"/>
      <c r="V120" s="88"/>
      <c r="W120" s="88"/>
      <c r="X120" s="88"/>
      <c r="Y120" s="88"/>
      <c r="Z120" s="88"/>
      <c r="AA120" s="88"/>
      <c r="AB120" s="88"/>
      <c r="AC120" s="88"/>
      <c r="AD120" s="88"/>
      <c r="AE120" s="88"/>
      <c r="AF120" s="88"/>
      <c r="AG120" s="88"/>
      <c r="AH120" s="88"/>
      <c r="AI120" s="88"/>
      <c r="AJ120" s="88"/>
      <c r="AK120" s="88"/>
      <c r="AL120" s="88"/>
      <c r="AM120" s="88"/>
      <c r="AN120" s="88"/>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363"/>
    </row>
    <row r="121" spans="1:76" ht="13.5" customHeight="1">
      <c r="A121" s="202"/>
      <c r="B121" s="88"/>
      <c r="C121" s="88"/>
      <c r="D121" s="88"/>
      <c r="E121" s="88"/>
      <c r="F121" s="88"/>
      <c r="G121" s="88"/>
      <c r="H121" s="88"/>
      <c r="I121" s="88"/>
      <c r="J121" s="88"/>
      <c r="K121" s="88"/>
      <c r="L121" s="88"/>
      <c r="M121" s="88"/>
      <c r="N121" s="88"/>
      <c r="O121" s="88"/>
      <c r="P121" s="88"/>
      <c r="Q121" s="88"/>
      <c r="R121" s="720"/>
      <c r="S121" s="88"/>
      <c r="T121" s="88"/>
      <c r="U121" s="88"/>
      <c r="V121" s="88"/>
      <c r="W121" s="88"/>
      <c r="X121" s="88"/>
      <c r="Y121" s="88"/>
      <c r="Z121" s="88"/>
      <c r="AA121" s="88"/>
      <c r="AB121" s="88"/>
      <c r="AC121" s="88"/>
      <c r="AD121" s="88"/>
      <c r="AE121" s="88"/>
      <c r="AF121" s="88"/>
      <c r="AG121" s="88"/>
      <c r="AH121" s="88"/>
      <c r="AI121" s="88"/>
      <c r="AJ121" s="88"/>
      <c r="AK121" s="88"/>
      <c r="AL121" s="88"/>
      <c r="AM121" s="88"/>
      <c r="AN121" s="88"/>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363"/>
    </row>
    <row r="122" spans="1:76" ht="13.5" customHeight="1">
      <c r="A122" s="202"/>
      <c r="B122" s="88"/>
      <c r="C122" s="88"/>
      <c r="D122" s="88"/>
      <c r="E122" s="88"/>
      <c r="F122" s="88"/>
      <c r="G122" s="88"/>
      <c r="H122" s="88"/>
      <c r="I122" s="88"/>
      <c r="J122" s="88"/>
      <c r="K122" s="88"/>
      <c r="L122" s="88"/>
      <c r="M122" s="88"/>
      <c r="N122" s="88"/>
      <c r="O122" s="88"/>
      <c r="P122" s="88"/>
      <c r="Q122" s="88"/>
      <c r="R122" s="720"/>
      <c r="S122" s="88"/>
      <c r="T122" s="88"/>
      <c r="U122" s="88"/>
      <c r="V122" s="88"/>
      <c r="W122" s="88"/>
      <c r="X122" s="88"/>
      <c r="Y122" s="88"/>
      <c r="Z122" s="88"/>
      <c r="AA122" s="88"/>
      <c r="AB122" s="88"/>
      <c r="AC122" s="88"/>
      <c r="AD122" s="88"/>
      <c r="AE122" s="88"/>
      <c r="AF122" s="88"/>
      <c r="AG122" s="88"/>
      <c r="AH122" s="88"/>
      <c r="AI122" s="88"/>
      <c r="AJ122" s="88"/>
      <c r="AK122" s="88"/>
      <c r="AL122" s="88"/>
      <c r="AM122" s="88"/>
      <c r="AN122" s="88"/>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363"/>
    </row>
    <row r="123" spans="1:76" ht="13.5" customHeight="1">
      <c r="A123" s="202"/>
      <c r="B123" s="88"/>
      <c r="C123" s="88"/>
      <c r="D123" s="88"/>
      <c r="E123" s="88"/>
      <c r="F123" s="88"/>
      <c r="G123" s="88"/>
      <c r="H123" s="88"/>
      <c r="I123" s="88"/>
      <c r="J123" s="88"/>
      <c r="K123" s="88"/>
      <c r="L123" s="88"/>
      <c r="M123" s="88"/>
      <c r="N123" s="88"/>
      <c r="O123" s="88"/>
      <c r="P123" s="88"/>
      <c r="Q123" s="88"/>
      <c r="R123" s="720"/>
      <c r="S123" s="88"/>
      <c r="T123" s="88"/>
      <c r="U123" s="88"/>
      <c r="V123" s="88"/>
      <c r="W123" s="88"/>
      <c r="X123" s="88"/>
      <c r="Y123" s="88"/>
      <c r="Z123" s="88"/>
      <c r="AA123" s="88"/>
      <c r="AB123" s="88"/>
      <c r="AC123" s="88"/>
      <c r="AD123" s="88"/>
      <c r="AE123" s="88"/>
      <c r="AF123" s="88"/>
      <c r="AG123" s="88"/>
      <c r="AH123" s="88"/>
      <c r="AI123" s="88"/>
      <c r="AJ123" s="88"/>
      <c r="AK123" s="88"/>
      <c r="AL123" s="88"/>
      <c r="AM123" s="88"/>
      <c r="AN123" s="88"/>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363"/>
    </row>
    <row r="124" spans="1:76" ht="13.5" customHeight="1">
      <c r="A124" s="202"/>
      <c r="B124" s="88"/>
      <c r="C124" s="88"/>
      <c r="D124" s="88"/>
      <c r="E124" s="88"/>
      <c r="F124" s="88"/>
      <c r="G124" s="88"/>
      <c r="H124" s="88"/>
      <c r="I124" s="88"/>
      <c r="J124" s="88"/>
      <c r="K124" s="88"/>
      <c r="L124" s="88"/>
      <c r="M124" s="88"/>
      <c r="N124" s="88"/>
      <c r="O124" s="88"/>
      <c r="P124" s="88"/>
      <c r="Q124" s="88"/>
      <c r="R124" s="720"/>
      <c r="S124" s="88"/>
      <c r="T124" s="88"/>
      <c r="U124" s="88"/>
      <c r="V124" s="88"/>
      <c r="W124" s="88"/>
      <c r="X124" s="88"/>
      <c r="Y124" s="88"/>
      <c r="Z124" s="88"/>
      <c r="AA124" s="88"/>
      <c r="AB124" s="88"/>
      <c r="AC124" s="88"/>
      <c r="AD124" s="88"/>
      <c r="AE124" s="88"/>
      <c r="AF124" s="88"/>
      <c r="AG124" s="88"/>
      <c r="AH124" s="88"/>
      <c r="AI124" s="88"/>
      <c r="AJ124" s="88"/>
      <c r="AK124" s="88"/>
      <c r="AL124" s="88"/>
      <c r="AM124" s="88"/>
      <c r="AN124" s="88"/>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363"/>
    </row>
    <row r="125" spans="1:76" ht="13.5" customHeight="1">
      <c r="A125" s="202"/>
      <c r="B125" s="88"/>
      <c r="C125" s="88"/>
      <c r="D125" s="88"/>
      <c r="E125" s="88"/>
      <c r="F125" s="88"/>
      <c r="G125" s="88"/>
      <c r="H125" s="88"/>
      <c r="I125" s="88"/>
      <c r="J125" s="88"/>
      <c r="K125" s="88"/>
      <c r="L125" s="88"/>
      <c r="M125" s="88"/>
      <c r="N125" s="88"/>
      <c r="O125" s="88"/>
      <c r="P125" s="88"/>
      <c r="Q125" s="88"/>
      <c r="R125" s="720"/>
      <c r="S125" s="88"/>
      <c r="T125" s="88"/>
      <c r="U125" s="88"/>
      <c r="V125" s="88"/>
      <c r="W125" s="88"/>
      <c r="X125" s="88"/>
      <c r="Y125" s="88"/>
      <c r="Z125" s="88"/>
      <c r="AA125" s="88"/>
      <c r="AB125" s="88"/>
      <c r="AC125" s="88"/>
      <c r="AD125" s="88"/>
      <c r="AE125" s="88"/>
      <c r="AF125" s="88"/>
      <c r="AG125" s="88"/>
      <c r="AH125" s="88"/>
      <c r="AI125" s="88"/>
      <c r="AJ125" s="88"/>
      <c r="AK125" s="88"/>
      <c r="AL125" s="88"/>
      <c r="AM125" s="88"/>
      <c r="AN125" s="88"/>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363"/>
    </row>
    <row r="126" spans="1:76" ht="13.5" customHeight="1">
      <c r="A126" s="202"/>
      <c r="B126" s="88"/>
      <c r="C126" s="88"/>
      <c r="D126" s="88"/>
      <c r="E126" s="88"/>
      <c r="F126" s="88"/>
      <c r="G126" s="88"/>
      <c r="H126" s="88"/>
      <c r="I126" s="88"/>
      <c r="J126" s="88"/>
      <c r="K126" s="88"/>
      <c r="L126" s="88"/>
      <c r="M126" s="88"/>
      <c r="N126" s="88"/>
      <c r="O126" s="88"/>
      <c r="P126" s="88"/>
      <c r="Q126" s="88"/>
      <c r="R126" s="720"/>
      <c r="S126" s="88"/>
      <c r="T126" s="88"/>
      <c r="U126" s="88"/>
      <c r="V126" s="88"/>
      <c r="W126" s="88"/>
      <c r="X126" s="88"/>
      <c r="Y126" s="88"/>
      <c r="Z126" s="88"/>
      <c r="AA126" s="88"/>
      <c r="AB126" s="88"/>
      <c r="AC126" s="88"/>
      <c r="AD126" s="88"/>
      <c r="AE126" s="88"/>
      <c r="AF126" s="88"/>
      <c r="AG126" s="88"/>
      <c r="AH126" s="88"/>
      <c r="AI126" s="88"/>
      <c r="AJ126" s="88"/>
      <c r="AK126" s="88"/>
      <c r="AL126" s="88"/>
      <c r="AM126" s="88"/>
      <c r="AN126" s="88"/>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363"/>
    </row>
    <row r="127" spans="1:76" ht="13.5" customHeight="1">
      <c r="A127" s="112"/>
      <c r="B127" s="113"/>
      <c r="C127" s="113"/>
      <c r="D127" s="113"/>
      <c r="E127" s="113"/>
      <c r="F127" s="113"/>
      <c r="G127" s="113"/>
      <c r="H127" s="113"/>
      <c r="I127" s="113"/>
      <c r="J127" s="113"/>
      <c r="K127" s="113"/>
      <c r="L127" s="113"/>
      <c r="M127" s="113"/>
      <c r="N127" s="113"/>
      <c r="O127" s="113"/>
      <c r="P127" s="113"/>
      <c r="Q127" s="113"/>
      <c r="R127" s="872"/>
      <c r="S127" s="113"/>
      <c r="T127" s="113"/>
      <c r="U127" s="113"/>
      <c r="V127" s="113"/>
      <c r="W127" s="113"/>
      <c r="X127" s="113"/>
      <c r="Y127" s="113"/>
      <c r="Z127" s="113"/>
      <c r="AA127" s="113"/>
      <c r="AB127" s="113"/>
      <c r="AC127" s="113"/>
      <c r="AD127" s="113"/>
      <c r="AE127" s="113"/>
      <c r="AF127" s="113"/>
      <c r="AG127" s="113"/>
      <c r="AH127" s="113"/>
      <c r="AI127" s="113"/>
      <c r="AJ127" s="113"/>
      <c r="AK127" s="113"/>
      <c r="AL127" s="113"/>
      <c r="AM127" s="113"/>
      <c r="AN127" s="113"/>
      <c r="AO127" s="113"/>
      <c r="AP127" s="113"/>
      <c r="AQ127" s="113"/>
      <c r="AR127" s="113"/>
      <c r="AS127" s="113"/>
      <c r="AT127" s="113"/>
      <c r="AU127" s="113"/>
      <c r="AV127" s="113"/>
      <c r="AW127" s="113"/>
      <c r="AX127" s="113"/>
      <c r="AY127" s="113"/>
      <c r="AZ127" s="113"/>
      <c r="BA127" s="113"/>
      <c r="BB127" s="113"/>
      <c r="BC127" s="113"/>
      <c r="BD127" s="113"/>
      <c r="BE127" s="113"/>
      <c r="BF127" s="113"/>
      <c r="BG127" s="113"/>
      <c r="BH127" s="113"/>
      <c r="BI127" s="113"/>
      <c r="BJ127" s="113"/>
      <c r="BK127" s="113"/>
      <c r="BL127" s="113"/>
      <c r="BM127" s="113"/>
      <c r="BN127" s="113"/>
      <c r="BO127" s="113"/>
      <c r="BP127" s="113"/>
      <c r="BQ127" s="113"/>
      <c r="BR127" s="113"/>
      <c r="BS127" s="113"/>
      <c r="BT127" s="113"/>
      <c r="BU127" s="113"/>
      <c r="BV127" s="113"/>
      <c r="BW127" s="113"/>
      <c r="BX127" s="114"/>
    </row>
  </sheetData>
  <mergeCells count="273">
    <mergeCell ref="B116:E116"/>
    <mergeCell ref="B117:E117"/>
    <mergeCell ref="B103:B113"/>
    <mergeCell ref="C103:C108"/>
    <mergeCell ref="C109:C112"/>
    <mergeCell ref="B115:E115"/>
    <mergeCell ref="I60:N60"/>
    <mergeCell ref="AR64:AX64"/>
    <mergeCell ref="T55:U55"/>
    <mergeCell ref="T56:U56"/>
    <mergeCell ref="T57:U57"/>
    <mergeCell ref="T58:U58"/>
    <mergeCell ref="T64:AD64"/>
    <mergeCell ref="AE64:AE65"/>
    <mergeCell ref="AQ64:AQ65"/>
    <mergeCell ref="AF64:AP64"/>
    <mergeCell ref="I59:K59"/>
    <mergeCell ref="L59:N59"/>
    <mergeCell ref="J74:K74"/>
    <mergeCell ref="J75:K75"/>
    <mergeCell ref="M74:N74"/>
    <mergeCell ref="M75:N75"/>
    <mergeCell ref="M80:N80"/>
    <mergeCell ref="M81:N81"/>
    <mergeCell ref="T46:U46"/>
    <mergeCell ref="T47:U47"/>
    <mergeCell ref="T48:U48"/>
    <mergeCell ref="T49:U49"/>
    <mergeCell ref="T50:U50"/>
    <mergeCell ref="T51:U51"/>
    <mergeCell ref="T52:U52"/>
    <mergeCell ref="T53:U53"/>
    <mergeCell ref="T54:U54"/>
    <mergeCell ref="T27:U27"/>
    <mergeCell ref="T28:U28"/>
    <mergeCell ref="T29:U29"/>
    <mergeCell ref="T30:U30"/>
    <mergeCell ref="T37:V37"/>
    <mergeCell ref="T38:U38"/>
    <mergeCell ref="T39:U39"/>
    <mergeCell ref="T40:U40"/>
    <mergeCell ref="T41:U41"/>
    <mergeCell ref="T18:U18"/>
    <mergeCell ref="T19:U19"/>
    <mergeCell ref="T20:U20"/>
    <mergeCell ref="T21:U21"/>
    <mergeCell ref="T22:U22"/>
    <mergeCell ref="T23:U23"/>
    <mergeCell ref="T24:U24"/>
    <mergeCell ref="T25:U25"/>
    <mergeCell ref="T26:U26"/>
    <mergeCell ref="T9:V9"/>
    <mergeCell ref="T10:U10"/>
    <mergeCell ref="T11:U11"/>
    <mergeCell ref="T12:U12"/>
    <mergeCell ref="T13:U13"/>
    <mergeCell ref="T14:U14"/>
    <mergeCell ref="T15:U15"/>
    <mergeCell ref="T16:U16"/>
    <mergeCell ref="T17:U17"/>
    <mergeCell ref="B9:B10"/>
    <mergeCell ref="C9:E9"/>
    <mergeCell ref="F9:H10"/>
    <mergeCell ref="I9:K9"/>
    <mergeCell ref="L9:N9"/>
    <mergeCell ref="D13:E13"/>
    <mergeCell ref="F13:H13"/>
    <mergeCell ref="D14:E14"/>
    <mergeCell ref="F14:H14"/>
    <mergeCell ref="D15:E15"/>
    <mergeCell ref="F15:H15"/>
    <mergeCell ref="AH9:AH10"/>
    <mergeCell ref="AI9:AI10"/>
    <mergeCell ref="D10:E10"/>
    <mergeCell ref="D11:E11"/>
    <mergeCell ref="F11:H11"/>
    <mergeCell ref="D12:E12"/>
    <mergeCell ref="F12:H12"/>
    <mergeCell ref="O9:P9"/>
    <mergeCell ref="W9:X9"/>
    <mergeCell ref="Y9:AA9"/>
    <mergeCell ref="AB9:AD9"/>
    <mergeCell ref="AE9:AG9"/>
    <mergeCell ref="R1:R31"/>
    <mergeCell ref="C2:D2"/>
    <mergeCell ref="F2:H6"/>
    <mergeCell ref="J2:M5"/>
    <mergeCell ref="C3:D3"/>
    <mergeCell ref="D19:E19"/>
    <mergeCell ref="F19:H19"/>
    <mergeCell ref="D20:E20"/>
    <mergeCell ref="F20:H20"/>
    <mergeCell ref="D21:E21"/>
    <mergeCell ref="F21:H21"/>
    <mergeCell ref="D16:E16"/>
    <mergeCell ref="F16:H16"/>
    <mergeCell ref="D17:E17"/>
    <mergeCell ref="F17:H17"/>
    <mergeCell ref="D18:E18"/>
    <mergeCell ref="F18:H18"/>
    <mergeCell ref="D25:E25"/>
    <mergeCell ref="F25:H25"/>
    <mergeCell ref="D26:E26"/>
    <mergeCell ref="F26:H26"/>
    <mergeCell ref="D27:E27"/>
    <mergeCell ref="F27:H27"/>
    <mergeCell ref="D22:E22"/>
    <mergeCell ref="F22:H22"/>
    <mergeCell ref="D23:E23"/>
    <mergeCell ref="F23:H23"/>
    <mergeCell ref="D24:E24"/>
    <mergeCell ref="F24:H24"/>
    <mergeCell ref="D28:E28"/>
    <mergeCell ref="F28:H28"/>
    <mergeCell ref="D29:E29"/>
    <mergeCell ref="F29:H29"/>
    <mergeCell ref="D30:E30"/>
    <mergeCell ref="F30:H30"/>
    <mergeCell ref="F42:G42"/>
    <mergeCell ref="I42:K42"/>
    <mergeCell ref="L42:N42"/>
    <mergeCell ref="F40:G40"/>
    <mergeCell ref="I40:K40"/>
    <mergeCell ref="L40:N40"/>
    <mergeCell ref="F41:G41"/>
    <mergeCell ref="I41:K41"/>
    <mergeCell ref="L41:N41"/>
    <mergeCell ref="I33:N33"/>
    <mergeCell ref="B37:B38"/>
    <mergeCell ref="C37:D37"/>
    <mergeCell ref="E37:G37"/>
    <mergeCell ref="H37:H38"/>
    <mergeCell ref="I37:K38"/>
    <mergeCell ref="L37:N38"/>
    <mergeCell ref="F38:G38"/>
    <mergeCell ref="I32:N32"/>
    <mergeCell ref="R34:R62"/>
    <mergeCell ref="O37:P37"/>
    <mergeCell ref="F39:G39"/>
    <mergeCell ref="I39:K39"/>
    <mergeCell ref="L39:N39"/>
    <mergeCell ref="F43:G43"/>
    <mergeCell ref="I43:K43"/>
    <mergeCell ref="L43:N43"/>
    <mergeCell ref="F46:G46"/>
    <mergeCell ref="I46:K46"/>
    <mergeCell ref="L46:N46"/>
    <mergeCell ref="F47:G47"/>
    <mergeCell ref="I47:K47"/>
    <mergeCell ref="L47:N47"/>
    <mergeCell ref="F44:G44"/>
    <mergeCell ref="I44:K44"/>
    <mergeCell ref="W37:X37"/>
    <mergeCell ref="Y37:AA37"/>
    <mergeCell ref="T42:U42"/>
    <mergeCell ref="T43:U43"/>
    <mergeCell ref="T44:U44"/>
    <mergeCell ref="T45:U45"/>
    <mergeCell ref="AB37:AD37"/>
    <mergeCell ref="AE37:AF37"/>
    <mergeCell ref="AG37:AH37"/>
    <mergeCell ref="L44:N44"/>
    <mergeCell ref="F45:G45"/>
    <mergeCell ref="I45:K45"/>
    <mergeCell ref="L45:N45"/>
    <mergeCell ref="F50:G50"/>
    <mergeCell ref="I50:K50"/>
    <mergeCell ref="L50:N50"/>
    <mergeCell ref="F51:G51"/>
    <mergeCell ref="I51:K51"/>
    <mergeCell ref="L51:N51"/>
    <mergeCell ref="F48:G48"/>
    <mergeCell ref="I48:K48"/>
    <mergeCell ref="L48:N48"/>
    <mergeCell ref="F49:G49"/>
    <mergeCell ref="I49:K49"/>
    <mergeCell ref="L49:N49"/>
    <mergeCell ref="F52:G52"/>
    <mergeCell ref="I52:K52"/>
    <mergeCell ref="L52:N52"/>
    <mergeCell ref="F53:G53"/>
    <mergeCell ref="I53:K53"/>
    <mergeCell ref="L53:N53"/>
    <mergeCell ref="F78:G78"/>
    <mergeCell ref="F79:G79"/>
    <mergeCell ref="F80:G80"/>
    <mergeCell ref="F66:G66"/>
    <mergeCell ref="F67:G67"/>
    <mergeCell ref="F68:G68"/>
    <mergeCell ref="F69:G69"/>
    <mergeCell ref="F70:G70"/>
    <mergeCell ref="F71:G71"/>
    <mergeCell ref="F58:G58"/>
    <mergeCell ref="I58:K58"/>
    <mergeCell ref="L58:N58"/>
    <mergeCell ref="F56:G56"/>
    <mergeCell ref="I56:K56"/>
    <mergeCell ref="L56:N56"/>
    <mergeCell ref="F57:G57"/>
    <mergeCell ref="I57:K57"/>
    <mergeCell ref="L57:N57"/>
    <mergeCell ref="A63:A65"/>
    <mergeCell ref="R63:R88"/>
    <mergeCell ref="C64:D64"/>
    <mergeCell ref="E64:G64"/>
    <mergeCell ref="H64:H65"/>
    <mergeCell ref="I64:I65"/>
    <mergeCell ref="J64:K65"/>
    <mergeCell ref="J68:K68"/>
    <mergeCell ref="J69:K69"/>
    <mergeCell ref="J66:K66"/>
    <mergeCell ref="J67:K67"/>
    <mergeCell ref="O64:P64"/>
    <mergeCell ref="J72:K72"/>
    <mergeCell ref="J73:K73"/>
    <mergeCell ref="M72:N72"/>
    <mergeCell ref="M73:N73"/>
    <mergeCell ref="J70:K70"/>
    <mergeCell ref="J71:K71"/>
    <mergeCell ref="M70:N70"/>
    <mergeCell ref="M84:N84"/>
    <mergeCell ref="M85:N85"/>
    <mergeCell ref="J82:K82"/>
    <mergeCell ref="J78:K78"/>
    <mergeCell ref="J79:K79"/>
    <mergeCell ref="R101:R127"/>
    <mergeCell ref="L64:L65"/>
    <mergeCell ref="M64:N65"/>
    <mergeCell ref="M66:N66"/>
    <mergeCell ref="M67:N67"/>
    <mergeCell ref="M68:N68"/>
    <mergeCell ref="M69:N69"/>
    <mergeCell ref="R98:R100"/>
    <mergeCell ref="A91:Q93"/>
    <mergeCell ref="B97:D97"/>
    <mergeCell ref="E97:I97"/>
    <mergeCell ref="F83:G83"/>
    <mergeCell ref="F84:G84"/>
    <mergeCell ref="F85:G85"/>
    <mergeCell ref="F74:G74"/>
    <mergeCell ref="F75:G75"/>
    <mergeCell ref="F76:G76"/>
    <mergeCell ref="F77:G77"/>
    <mergeCell ref="R89:R97"/>
    <mergeCell ref="J84:K84"/>
    <mergeCell ref="J85:K85"/>
    <mergeCell ref="B64:B65"/>
    <mergeCell ref="F65:G65"/>
    <mergeCell ref="J83:K83"/>
    <mergeCell ref="H103:H108"/>
    <mergeCell ref="H109:H112"/>
    <mergeCell ref="F54:G54"/>
    <mergeCell ref="I54:K54"/>
    <mergeCell ref="L54:N54"/>
    <mergeCell ref="F55:G55"/>
    <mergeCell ref="I55:K55"/>
    <mergeCell ref="L55:N55"/>
    <mergeCell ref="M86:N86"/>
    <mergeCell ref="M82:N82"/>
    <mergeCell ref="M83:N83"/>
    <mergeCell ref="M78:N78"/>
    <mergeCell ref="M79:N79"/>
    <mergeCell ref="J80:K80"/>
    <mergeCell ref="J81:K81"/>
    <mergeCell ref="F72:G72"/>
    <mergeCell ref="F73:G73"/>
    <mergeCell ref="F81:G81"/>
    <mergeCell ref="F82:G82"/>
    <mergeCell ref="M71:N71"/>
    <mergeCell ref="J76:K76"/>
    <mergeCell ref="J77:K77"/>
    <mergeCell ref="M76:N76"/>
    <mergeCell ref="M77:N77"/>
  </mergeCells>
  <conditionalFormatting sqref="E66:E85">
    <cfRule type="cellIs" dxfId="136" priority="20" stopIfTrue="1" operator="equal">
      <formula>"Enhancement not possible"</formula>
    </cfRule>
  </conditionalFormatting>
  <conditionalFormatting sqref="E97">
    <cfRule type="containsText" dxfId="135" priority="27" stopIfTrue="1" operator="containsText" text="Trading Rules Satisfied">
      <formula>NOT(ISERROR(FIND(UPPER("Trading Rules Satisfied"),UPPER(E97))))</formula>
      <formula>"Trading Rules Satisfied"</formula>
    </cfRule>
    <cfRule type="containsText" dxfId="134" priority="27" stopIfTrue="1" operator="containsText" text="Error - Trading Rules Not Satisfied">
      <formula>NOT(ISERROR(FIND(UPPER("Error - Trading Rules Not Satisfied"),UPPER(E97))))</formula>
      <formula>"Error - Trading Rules Not Satisfied"</formula>
    </cfRule>
  </conditionalFormatting>
  <conditionalFormatting sqref="F39:F58">
    <cfRule type="containsBlanks" dxfId="133" priority="17" stopIfTrue="1">
      <formula>ISBLANK(F39)</formula>
    </cfRule>
  </conditionalFormatting>
  <conditionalFormatting sqref="F66:G85">
    <cfRule type="containsText" dxfId="132" priority="21" stopIfTrue="1" operator="containsText" text="not possible">
      <formula>NOT(ISERROR(FIND(UPPER("not possible"),UPPER(F66))))</formula>
      <formula>"not possible"</formula>
    </cfRule>
  </conditionalFormatting>
  <conditionalFormatting sqref="H103 H109 H113">
    <cfRule type="containsText" dxfId="131" priority="28" stopIfTrue="1" operator="containsText" text="Yes">
      <formula>NOT(ISERROR(FIND(UPPER("Yes"),UPPER(H103))))</formula>
      <formula>"Yes"</formula>
    </cfRule>
    <cfRule type="containsText" dxfId="130" priority="28" stopIfTrue="1" operator="containsText" text="No">
      <formula>NOT(ISERROR(FIND(UPPER("No"),UPPER(H103))))</formula>
      <formula>"No"</formula>
    </cfRule>
  </conditionalFormatting>
  <conditionalFormatting sqref="I31 I59:K59">
    <cfRule type="cellIs" dxfId="129" priority="14" stopIfTrue="1" operator="greaterThan">
      <formula>5000</formula>
    </cfRule>
  </conditionalFormatting>
  <conditionalFormatting sqref="I86 L86:M86">
    <cfRule type="cellIs" dxfId="128" priority="26" stopIfTrue="1" operator="equal">
      <formula>"Any loss Unacceptable"</formula>
    </cfRule>
  </conditionalFormatting>
  <conditionalFormatting sqref="I32:N32">
    <cfRule type="containsText" dxfId="127" priority="15" stopIfTrue="1" operator="containsText" text="acceptable">
      <formula>NOT(ISERROR(FIND(UPPER("acceptable"),UPPER(I32))))</formula>
      <formula>"acceptable"</formula>
    </cfRule>
    <cfRule type="containsText" dxfId="126" priority="15" stopIfTrue="1" operator="containsText" text="error">
      <formula>NOT(ISERROR(FIND(UPPER("error"),UPPER(I32))))</formula>
      <formula>"error"</formula>
    </cfRule>
  </conditionalFormatting>
  <conditionalFormatting sqref="I33:N33 I60:N60">
    <cfRule type="containsText" dxfId="125" priority="16" stopIfTrue="1" operator="containsText" text="✓">
      <formula>NOT(ISERROR(FIND(UPPER("✓"),UPPER(I33))))</formula>
      <formula>"✓"</formula>
    </cfRule>
    <cfRule type="containsText" dxfId="124" priority="16" stopIfTrue="1" operator="containsText" text="▲">
      <formula>NOT(ISERROR(FIND(UPPER("▲"),UPPER(I33))))</formula>
      <formula>"▲"</formula>
    </cfRule>
  </conditionalFormatting>
  <conditionalFormatting sqref="J2">
    <cfRule type="containsText" dxfId="123" priority="2" stopIfTrue="1" operator="containsText" text="Technical">
      <formula>NOT(ISERROR(FIND(UPPER("Technical"),UPPER(J2))))</formula>
      <formula>"Technical"</formula>
    </cfRule>
  </conditionalFormatting>
  <conditionalFormatting sqref="L11:L30">
    <cfRule type="containsText" dxfId="122" priority="3" stopIfTrue="1" operator="containsText" text="▲">
      <formula>NOT(ISERROR(FIND(UPPER("▲"),UPPER(L11))))</formula>
      <formula>"▲"</formula>
    </cfRule>
    <cfRule type="containsText" dxfId="121" priority="3" stopIfTrue="1" operator="containsText" text="value">
      <formula>NOT(ISERROR(FIND(UPPER("value"),UPPER(L11))))</formula>
      <formula>"value"</formula>
    </cfRule>
    <cfRule type="cellIs" dxfId="120" priority="3" stopIfTrue="1" operator="equal">
      <formula>"Any loss Unacceptable"</formula>
    </cfRule>
  </conditionalFormatting>
  <conditionalFormatting sqref="L66:L85">
    <cfRule type="cellIs" dxfId="119" priority="22" stopIfTrue="1" operator="equal">
      <formula>"Unacceptable Loss"</formula>
    </cfRule>
    <cfRule type="cellIs" dxfId="118" priority="22" stopIfTrue="1" operator="equal">
      <formula>"Compensation Agreed"</formula>
    </cfRule>
    <cfRule type="cellIs" dxfId="117" priority="22" stopIfTrue="1" operator="equal">
      <formula>"Unacceptable Loss"</formula>
    </cfRule>
    <cfRule type="containsText" dxfId="116" priority="22" stopIfTrue="1" operator="containsText" text="▲">
      <formula>NOT(ISERROR(FIND(UPPER("▲"),UPPER(L66))))</formula>
      <formula>"▲"</formula>
    </cfRule>
    <cfRule type="cellIs" dxfId="115" priority="22" stopIfTrue="1" operator="equal">
      <formula>"Compensation Agreed"</formula>
    </cfRule>
  </conditionalFormatting>
  <conditionalFormatting sqref="L39:M58">
    <cfRule type="cellIs" dxfId="114" priority="18" stopIfTrue="1" operator="equal">
      <formula>"Compensation Agreed"</formula>
    </cfRule>
    <cfRule type="cellIs" dxfId="113" priority="18" stopIfTrue="1" operator="equal">
      <formula>"Compensation Agreed"</formula>
    </cfRule>
    <cfRule type="cellIs" dxfId="112" priority="18" stopIfTrue="1" operator="equal">
      <formula>"Unacceptable Loss"</formula>
    </cfRule>
    <cfRule type="cellIs" dxfId="111" priority="18" stopIfTrue="1" operator="equal">
      <formula>"Unacceptable Loss"</formula>
    </cfRule>
    <cfRule type="cellIs" dxfId="110" priority="18" stopIfTrue="1" operator="equal">
      <formula>"Alternative Compensation"</formula>
    </cfRule>
    <cfRule type="cellIs" dxfId="109" priority="18" stopIfTrue="1" operator="equal">
      <formula>"Unacceptable Loss"</formula>
    </cfRule>
  </conditionalFormatting>
  <conditionalFormatting sqref="L66:M85">
    <cfRule type="cellIs" dxfId="108" priority="22" stopIfTrue="1" operator="equal">
      <formula>"Alternative Compensation"</formula>
    </cfRule>
    <cfRule type="cellIs" dxfId="107" priority="22" stopIfTrue="1" operator="equal">
      <formula>"Unacceptable Loss"</formula>
    </cfRule>
  </conditionalFormatting>
  <conditionalFormatting sqref="L39:N58">
    <cfRule type="containsText" dxfId="106" priority="29" stopIfTrue="1" operator="containsText" text="value">
      <formula>NOT(ISERROR(FIND(UPPER("value"),UPPER(L39))))</formula>
      <formula>"value"</formula>
    </cfRule>
    <cfRule type="containsText" dxfId="105" priority="29" stopIfTrue="1" operator="containsText" text="▲">
      <formula>NOT(ISERROR(FIND(UPPER("▲"),UPPER(L39))))</formula>
      <formula>"▲"</formula>
    </cfRule>
  </conditionalFormatting>
  <conditionalFormatting sqref="M11:M30">
    <cfRule type="containsText" dxfId="104" priority="5" stopIfTrue="1" operator="containsText" text="error">
      <formula>NOT(ISERROR(FIND(UPPER("error"),UPPER(M11))))</formula>
      <formula>"error"</formula>
    </cfRule>
    <cfRule type="cellIs" dxfId="103" priority="5" stopIfTrue="1" operator="equal">
      <formula>"Any loss Unacceptable"</formula>
    </cfRule>
  </conditionalFormatting>
  <conditionalFormatting sqref="M66:M85">
    <cfRule type="cellIs" dxfId="102" priority="23" stopIfTrue="1" operator="equal">
      <formula>"Compensation Agreed"</formula>
    </cfRule>
    <cfRule type="cellIs" dxfId="101" priority="23" stopIfTrue="1" operator="equal">
      <formula>"Unacceptable Loss"</formula>
    </cfRule>
    <cfRule type="cellIs" dxfId="100" priority="23" stopIfTrue="1" operator="equal">
      <formula>"Compensation Agreed"</formula>
    </cfRule>
    <cfRule type="cellIs" dxfId="99" priority="23" stopIfTrue="1" operator="equal">
      <formula>"Unacceptable Loss"</formula>
    </cfRule>
  </conditionalFormatting>
  <conditionalFormatting sqref="M66:N85">
    <cfRule type="containsText" dxfId="98" priority="30" stopIfTrue="1" operator="containsText" text="Error">
      <formula>NOT(ISERROR(FIND(UPPER("Error"),UPPER(M66))))</formula>
      <formula>"Error"</formula>
    </cfRule>
  </conditionalFormatting>
  <conditionalFormatting sqref="N11:N30">
    <cfRule type="containsText" dxfId="97" priority="6" stopIfTrue="1" operator="containsText" text="▲">
      <formula>NOT(ISERROR(FIND(UPPER("▲"),UPPER(N11))))</formula>
      <formula>"▲"</formula>
    </cfRule>
    <cfRule type="cellIs" dxfId="96" priority="6" stopIfTrue="1" operator="equal">
      <formula>"Unacceptable Loss"</formula>
    </cfRule>
    <cfRule type="containsText" dxfId="95" priority="6" stopIfTrue="1" operator="containsText" text="error">
      <formula>NOT(ISERROR(FIND(UPPER("error"),UPPER(N11))))</formula>
      <formula>"error"</formula>
    </cfRule>
    <cfRule type="cellIs" dxfId="94" priority="6" stopIfTrue="1" operator="equal">
      <formula>"Alternative Compensation"</formula>
    </cfRule>
    <cfRule type="cellIs" dxfId="93" priority="6" stopIfTrue="1" operator="equal">
      <formula>"Unacceptable Loss"</formula>
    </cfRule>
    <cfRule type="cellIs" dxfId="92" priority="6" stopIfTrue="1" operator="equal">
      <formula>"Compensation Agreed"</formula>
    </cfRule>
    <cfRule type="cellIs" dxfId="91" priority="9" stopIfTrue="1" operator="equal">
      <formula>"Compensation Agreed"</formula>
    </cfRule>
    <cfRule type="cellIs" dxfId="90" priority="10" stopIfTrue="1" operator="equal">
      <formula>"Unacceptable Loss"</formula>
    </cfRule>
  </conditionalFormatting>
  <conditionalFormatting sqref="P1:P5 J66:K85">
    <cfRule type="containsText" dxfId="89" priority="1" stopIfTrue="1" operator="containsText" text="▲">
      <formula>NOT(ISERROR(FIND(UPPER("▲"),UPPER(P1))))</formula>
      <formula>"▲"</formula>
    </cfRule>
  </conditionalFormatting>
  <conditionalFormatting sqref="X11:X30 X39:X58">
    <cfRule type="cellIs" dxfId="88" priority="12" stopIfTrue="1" operator="equal">
      <formula>"Not Possible"</formula>
    </cfRule>
  </conditionalFormatting>
  <conditionalFormatting sqref="AG11:AG30">
    <cfRule type="cellIs" dxfId="87" priority="13" stopIfTrue="1" operator="equal">
      <formula>"Unacceptable Loss"</formula>
    </cfRule>
  </conditionalFormatting>
  <conditionalFormatting sqref="AJ66:AJ85">
    <cfRule type="cellIs" dxfId="86" priority="25" stopIfTrue="1" operator="equal">
      <formula>"Not Possible"</formula>
    </cfRule>
  </conditionalFormatting>
  <dataValidations count="2">
    <dataValidation type="list" allowBlank="1" showInputMessage="1" showErrorMessage="1" sqref="F11:H30 H39:H58 H66:H85" xr:uid="{00000000-0002-0000-0600-000000000000}">
      <formula1>"Formally identified in local strategy,Area/compensation not in local strategy/ no local strategy"</formula1>
    </dataValidation>
    <dataValidation type="list" allowBlank="1" showInputMessage="1" showErrorMessage="1" sqref="F39:F58" xr:uid="{00000000-0002-0000-0600-000001000000}">
      <formula1>"Good,Moderate,Poor,Condition Assessment N/A,N/A - Other"</formula1>
    </dataValidation>
  </dataValidations>
  <pageMargins left="0.7" right="0.7" top="0.75" bottom="0.75" header="0.3" footer="0.3"/>
  <pageSetup scale="10" orientation="portrait" r:id="rId1"/>
  <headerFooter>
    <oddFooter>&amp;C&amp;"Helvetica Neue,Regular"&amp;12&amp;K000000&amp;P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X130"/>
  <sheetViews>
    <sheetView showGridLines="0" zoomScaleNormal="100" workbookViewId="0"/>
  </sheetViews>
  <sheetFormatPr defaultColWidth="8.88671875" defaultRowHeight="14.4" customHeight="1"/>
  <cols>
    <col min="1" max="1" width="4.44140625" style="5" customWidth="1"/>
    <col min="2" max="2" width="14.88671875" style="5" customWidth="1"/>
    <col min="3" max="3" width="24.44140625" style="5" customWidth="1"/>
    <col min="4" max="4" width="40.21875" style="5" customWidth="1"/>
    <col min="5" max="5" width="27" style="5" customWidth="1"/>
    <col min="6" max="6" width="20.44140625" style="5" customWidth="1"/>
    <col min="7" max="7" width="33.21875" style="5" customWidth="1"/>
    <col min="8" max="8" width="35.21875" style="5" customWidth="1"/>
    <col min="9" max="9" width="14.44140625" style="5" customWidth="1"/>
    <col min="10" max="10" width="12.6640625" style="5" customWidth="1"/>
    <col min="11" max="11" width="11.44140625" style="5" customWidth="1"/>
    <col min="12" max="12" width="13" style="5" customWidth="1"/>
    <col min="13" max="14" width="11.44140625" style="5" customWidth="1"/>
    <col min="15" max="16" width="27" style="5" customWidth="1"/>
    <col min="17" max="18" width="11.44140625" style="5" customWidth="1"/>
    <col min="19" max="19" width="7.21875" style="5" customWidth="1"/>
    <col min="20" max="20" width="14.44140625" style="5" customWidth="1"/>
    <col min="21" max="21" width="14.88671875" style="5" customWidth="1"/>
    <col min="22" max="22" width="20.6640625" style="5" customWidth="1"/>
    <col min="23" max="23" width="23.6640625" style="5" customWidth="1"/>
    <col min="24" max="24" width="16.88671875" style="5" customWidth="1"/>
    <col min="25" max="25" width="14" style="5" customWidth="1"/>
    <col min="26" max="26" width="21.33203125" style="5" customWidth="1"/>
    <col min="27" max="27" width="14" style="5" customWidth="1"/>
    <col min="28" max="28" width="33.6640625" style="5" customWidth="1"/>
    <col min="29" max="30" width="32.6640625" style="5" customWidth="1"/>
    <col min="31" max="31" width="18.6640625" style="5" customWidth="1"/>
    <col min="32" max="32" width="23.6640625" style="5" customWidth="1"/>
    <col min="33" max="33" width="16.6640625" style="5" customWidth="1"/>
    <col min="34" max="34" width="35.6640625" style="5" customWidth="1"/>
    <col min="35" max="35" width="76.33203125" style="5" customWidth="1"/>
    <col min="36" max="36" width="23.44140625" style="5" customWidth="1"/>
    <col min="37" max="37" width="4.44140625" style="5" customWidth="1"/>
    <col min="38" max="38" width="5.33203125" style="5" customWidth="1"/>
    <col min="39" max="39" width="6.6640625" style="5" customWidth="1"/>
    <col min="40" max="40" width="12.33203125" style="5" customWidth="1"/>
    <col min="41" max="41" width="34.21875" style="5" customWidth="1"/>
    <col min="42" max="42" width="19.6640625" style="5" customWidth="1"/>
    <col min="43" max="43" width="16.33203125" style="5" customWidth="1"/>
    <col min="44" max="47" width="27.33203125" style="5" customWidth="1"/>
    <col min="48" max="48" width="21.21875" style="5" customWidth="1"/>
    <col min="49" max="49" width="37.44140625" style="5" customWidth="1"/>
    <col min="50" max="50" width="68.33203125" style="5" customWidth="1"/>
    <col min="51" max="51" width="26.44140625" style="5" customWidth="1"/>
    <col min="52" max="52" width="24.44140625" style="5" customWidth="1"/>
    <col min="53" max="77" width="8.88671875" style="5" customWidth="1"/>
    <col min="78" max="16384" width="8.88671875" style="5"/>
  </cols>
  <sheetData>
    <row r="1" spans="1:76" ht="15.75" customHeight="1">
      <c r="A1" s="357"/>
      <c r="B1" s="358"/>
      <c r="C1" s="358"/>
      <c r="D1" s="358"/>
      <c r="E1" s="359"/>
      <c r="F1" s="358"/>
      <c r="G1" s="358"/>
      <c r="H1" s="358"/>
      <c r="I1" s="115"/>
      <c r="J1" s="115"/>
      <c r="K1" s="115"/>
      <c r="L1" s="115"/>
      <c r="M1" s="115"/>
      <c r="N1" s="116"/>
      <c r="O1" s="117" t="s">
        <v>90</v>
      </c>
      <c r="P1" s="118" cm="1">
        <f t="array" ref="P1">IFERROR(SUM(AE11:AE30),"Error ▲")</f>
        <v>0</v>
      </c>
      <c r="Q1" s="360"/>
      <c r="R1" s="851" t="s">
        <v>91</v>
      </c>
      <c r="S1" s="359"/>
      <c r="T1" s="361"/>
      <c r="U1" s="359"/>
      <c r="V1" s="359"/>
      <c r="W1" s="359"/>
      <c r="X1" s="359"/>
      <c r="Y1" s="359"/>
      <c r="Z1" s="359"/>
      <c r="AA1" s="359"/>
      <c r="AB1" s="359"/>
      <c r="AC1" s="359"/>
      <c r="AD1" s="359"/>
      <c r="AE1" s="359"/>
      <c r="AF1" s="359"/>
      <c r="AG1" s="359"/>
      <c r="AH1" s="359"/>
      <c r="AI1" s="359"/>
      <c r="AJ1" s="415"/>
      <c r="AK1" s="415"/>
      <c r="AL1" s="415"/>
      <c r="AM1" s="415"/>
      <c r="AN1" s="415"/>
      <c r="AO1" s="359"/>
      <c r="AP1" s="359"/>
      <c r="AQ1" s="359"/>
      <c r="AR1" s="359"/>
      <c r="AS1" s="359"/>
      <c r="AT1" s="359"/>
      <c r="AU1" s="359"/>
      <c r="AV1" s="359"/>
      <c r="AW1" s="359"/>
      <c r="AX1" s="359"/>
      <c r="AY1" s="359"/>
      <c r="AZ1" s="359"/>
      <c r="BA1" s="359"/>
      <c r="BB1" s="359"/>
      <c r="BC1" s="359"/>
      <c r="BD1" s="359"/>
      <c r="BE1" s="359"/>
      <c r="BF1" s="359"/>
      <c r="BG1" s="359"/>
      <c r="BH1" s="359"/>
      <c r="BI1" s="359"/>
      <c r="BJ1" s="359"/>
      <c r="BK1" s="359"/>
      <c r="BL1" s="359"/>
      <c r="BM1" s="359"/>
      <c r="BN1" s="359"/>
      <c r="BO1" s="359"/>
      <c r="BP1" s="359"/>
      <c r="BQ1" s="359"/>
      <c r="BR1" s="359"/>
      <c r="BS1" s="359"/>
      <c r="BT1" s="359"/>
      <c r="BU1" s="359"/>
      <c r="BV1" s="359"/>
      <c r="BW1" s="359"/>
      <c r="BX1" s="362"/>
    </row>
    <row r="2" spans="1:76" ht="19.95" customHeight="1">
      <c r="A2" s="224"/>
      <c r="B2" s="121" t="s">
        <v>92</v>
      </c>
      <c r="C2" s="912" t="str" cm="1">
        <f t="array" ref="C2">IF('2. Site Details'!D4="","Enter site name on 2. Site Details",'2. Site Details'!D4)</f>
        <v>Hull End Farm</v>
      </c>
      <c r="D2" s="913"/>
      <c r="E2" s="264"/>
      <c r="F2" s="854" t="s">
        <v>287</v>
      </c>
      <c r="G2" s="855"/>
      <c r="H2" s="856"/>
      <c r="I2" s="123"/>
      <c r="J2" s="867" t="str" cm="1">
        <f t="array" aca="1" ref="J2" ca="1">IFERROR(IF(OR((ISNUMBER(SEARCH("▲",A7:Q101)))),"Input Errors Present On Sheet - Red Cells Or ▲ Highlight Errors","All Key Rules Satisfied ✓ "),"Technical Errors On Sheet ▲")</f>
        <v xml:space="preserve">All Key Rules Satisfied ✓ </v>
      </c>
      <c r="K2" s="867"/>
      <c r="L2" s="867"/>
      <c r="M2" s="867"/>
      <c r="N2" s="124"/>
      <c r="O2" s="125" t="s">
        <v>94</v>
      </c>
      <c r="P2" s="118" cm="1">
        <f t="array" ref="P2">IFERROR(N31,"Error ▲")</f>
        <v>0</v>
      </c>
      <c r="Q2" s="225"/>
      <c r="R2" s="720"/>
      <c r="S2" s="88"/>
      <c r="T2" s="260"/>
      <c r="U2" s="88"/>
      <c r="V2" s="88"/>
      <c r="W2" s="88"/>
      <c r="X2" s="88"/>
      <c r="Y2" s="88"/>
      <c r="Z2" s="88"/>
      <c r="AA2" s="88"/>
      <c r="AB2" s="88"/>
      <c r="AC2" s="88"/>
      <c r="AD2" s="88"/>
      <c r="AE2" s="88"/>
      <c r="AF2" s="88"/>
      <c r="AG2" s="88"/>
      <c r="AH2" s="88"/>
      <c r="AI2" s="88"/>
      <c r="AJ2" s="416"/>
      <c r="AK2" s="416"/>
      <c r="AL2" s="416"/>
      <c r="AM2" s="416"/>
      <c r="AN2" s="416"/>
      <c r="AO2" s="88"/>
      <c r="AP2" s="88"/>
      <c r="AQ2" s="88"/>
      <c r="AR2" s="88"/>
      <c r="AS2" s="88"/>
      <c r="AT2" s="88"/>
      <c r="AU2" s="88"/>
      <c r="AV2" s="88"/>
      <c r="AW2" s="88"/>
      <c r="AX2" s="88"/>
      <c r="AY2" s="88"/>
      <c r="AZ2" s="88"/>
      <c r="BA2" s="88"/>
      <c r="BB2" s="88"/>
      <c r="BC2" s="88"/>
      <c r="BD2" s="88"/>
      <c r="BE2" s="88"/>
      <c r="BF2" s="88"/>
      <c r="BG2" s="88"/>
      <c r="BH2" s="88"/>
      <c r="BI2" s="88"/>
      <c r="BJ2" s="88"/>
      <c r="BK2" s="88"/>
      <c r="BL2" s="88"/>
      <c r="BM2" s="88"/>
      <c r="BN2" s="88"/>
      <c r="BO2" s="88"/>
      <c r="BP2" s="88"/>
      <c r="BQ2" s="88"/>
      <c r="BR2" s="88"/>
      <c r="BS2" s="88"/>
      <c r="BT2" s="88"/>
      <c r="BU2" s="88"/>
      <c r="BV2" s="88"/>
      <c r="BW2" s="88"/>
      <c r="BX2" s="363"/>
    </row>
    <row r="3" spans="1:76" ht="19.95" customHeight="1">
      <c r="A3" s="224"/>
      <c r="B3" s="128" t="s">
        <v>23</v>
      </c>
      <c r="C3" s="914" t="s">
        <v>286</v>
      </c>
      <c r="D3" s="915"/>
      <c r="E3" s="264"/>
      <c r="F3" s="857"/>
      <c r="G3" s="858"/>
      <c r="H3" s="859"/>
      <c r="I3" s="123"/>
      <c r="J3" s="867"/>
      <c r="K3" s="867"/>
      <c r="L3" s="867"/>
      <c r="M3" s="867"/>
      <c r="N3" s="124"/>
      <c r="O3" s="125" t="s">
        <v>95</v>
      </c>
      <c r="P3" s="118" cm="1">
        <f t="array" ref="P3">IFERROR(L59,"Error ▲")</f>
        <v>0</v>
      </c>
      <c r="Q3" s="225"/>
      <c r="R3" s="720"/>
      <c r="S3" s="88"/>
      <c r="T3" s="260"/>
      <c r="U3" s="88"/>
      <c r="V3" s="88"/>
      <c r="W3" s="88"/>
      <c r="X3" s="88"/>
      <c r="Y3" s="88"/>
      <c r="Z3" s="88"/>
      <c r="AA3" s="88"/>
      <c r="AB3" s="88"/>
      <c r="AC3" s="88"/>
      <c r="AD3" s="88"/>
      <c r="AE3" s="88"/>
      <c r="AF3" s="88"/>
      <c r="AG3" s="88"/>
      <c r="AH3" s="88"/>
      <c r="AI3" s="88"/>
      <c r="AJ3" s="416"/>
      <c r="AK3" s="416"/>
      <c r="AL3" s="416"/>
      <c r="AM3" s="416"/>
      <c r="AN3" s="416"/>
      <c r="AO3" s="88"/>
      <c r="AP3" s="88"/>
      <c r="AQ3" s="88"/>
      <c r="AR3" s="88"/>
      <c r="AS3" s="88"/>
      <c r="AT3" s="88"/>
      <c r="AU3" s="88"/>
      <c r="AV3" s="88"/>
      <c r="AW3" s="88"/>
      <c r="AX3" s="88"/>
      <c r="AY3" s="88"/>
      <c r="AZ3" s="88"/>
      <c r="BA3" s="88"/>
      <c r="BB3" s="88"/>
      <c r="BC3" s="88"/>
      <c r="BD3" s="88"/>
      <c r="BE3" s="88"/>
      <c r="BF3" s="88"/>
      <c r="BG3" s="88"/>
      <c r="BH3" s="88"/>
      <c r="BI3" s="88"/>
      <c r="BJ3" s="88"/>
      <c r="BK3" s="88"/>
      <c r="BL3" s="88"/>
      <c r="BM3" s="88"/>
      <c r="BN3" s="88"/>
      <c r="BO3" s="88"/>
      <c r="BP3" s="88"/>
      <c r="BQ3" s="88"/>
      <c r="BR3" s="88"/>
      <c r="BS3" s="88"/>
      <c r="BT3" s="88"/>
      <c r="BU3" s="88"/>
      <c r="BV3" s="88"/>
      <c r="BW3" s="88"/>
      <c r="BX3" s="363"/>
    </row>
    <row r="4" spans="1:76" ht="19.95" customHeight="1">
      <c r="A4" s="202"/>
      <c r="B4" s="129"/>
      <c r="C4" s="129"/>
      <c r="D4" s="129"/>
      <c r="E4" s="226"/>
      <c r="F4" s="857"/>
      <c r="G4" s="858"/>
      <c r="H4" s="859"/>
      <c r="I4" s="123"/>
      <c r="J4" s="867"/>
      <c r="K4" s="867"/>
      <c r="L4" s="867"/>
      <c r="M4" s="867"/>
      <c r="N4" s="124"/>
      <c r="O4" s="125" t="s">
        <v>96</v>
      </c>
      <c r="P4" s="118" cm="1">
        <f t="array" ref="P4">IFERROR(L86,"Error ▲")</f>
        <v>0</v>
      </c>
      <c r="Q4" s="225"/>
      <c r="R4" s="720"/>
      <c r="S4" s="88"/>
      <c r="T4" s="260"/>
      <c r="U4" s="88"/>
      <c r="V4" s="88"/>
      <c r="W4" s="88"/>
      <c r="X4" s="88"/>
      <c r="Y4" s="88"/>
      <c r="Z4" s="88"/>
      <c r="AA4" s="88"/>
      <c r="AB4" s="88"/>
      <c r="AC4" s="88"/>
      <c r="AD4" s="88"/>
      <c r="AE4" s="88"/>
      <c r="AF4" s="88"/>
      <c r="AG4" s="88"/>
      <c r="AH4" s="88"/>
      <c r="AI4" s="88"/>
      <c r="AJ4" s="416"/>
      <c r="AK4" s="416"/>
      <c r="AL4" s="416"/>
      <c r="AM4" s="416"/>
      <c r="AN4" s="416"/>
      <c r="AO4" s="88"/>
      <c r="AP4" s="88"/>
      <c r="AQ4" s="88"/>
      <c r="AR4" s="88"/>
      <c r="AS4" s="88"/>
      <c r="AT4" s="88"/>
      <c r="AU4" s="88"/>
      <c r="AV4" s="88"/>
      <c r="AW4" s="88"/>
      <c r="AX4" s="88"/>
      <c r="AY4" s="88"/>
      <c r="AZ4" s="88"/>
      <c r="BA4" s="88"/>
      <c r="BB4" s="88"/>
      <c r="BC4" s="88"/>
      <c r="BD4" s="88"/>
      <c r="BE4" s="88"/>
      <c r="BF4" s="88"/>
      <c r="BG4" s="88"/>
      <c r="BH4" s="88"/>
      <c r="BI4" s="88"/>
      <c r="BJ4" s="88"/>
      <c r="BK4" s="88"/>
      <c r="BL4" s="88"/>
      <c r="BM4" s="88"/>
      <c r="BN4" s="88"/>
      <c r="BO4" s="88"/>
      <c r="BP4" s="88"/>
      <c r="BQ4" s="88"/>
      <c r="BR4" s="88"/>
      <c r="BS4" s="88"/>
      <c r="BT4" s="88"/>
      <c r="BU4" s="88"/>
      <c r="BV4" s="88"/>
      <c r="BW4" s="88"/>
      <c r="BX4" s="363"/>
    </row>
    <row r="5" spans="1:76" ht="19.95" customHeight="1">
      <c r="A5" s="131"/>
      <c r="B5" s="88"/>
      <c r="C5" s="88"/>
      <c r="D5" s="88"/>
      <c r="E5" s="226"/>
      <c r="F5" s="857"/>
      <c r="G5" s="858"/>
      <c r="H5" s="859"/>
      <c r="I5" s="123"/>
      <c r="J5" s="867"/>
      <c r="K5" s="867"/>
      <c r="L5" s="867"/>
      <c r="M5" s="867"/>
      <c r="N5" s="124"/>
      <c r="O5" s="132" t="s">
        <v>97</v>
      </c>
      <c r="P5" s="133" cm="1">
        <f t="array" ref="P5">IFERROR(P1+L59+L86-L31,"Error ▲")</f>
        <v>0</v>
      </c>
      <c r="Q5" s="225"/>
      <c r="R5" s="720"/>
      <c r="S5" s="88"/>
      <c r="T5" s="260"/>
      <c r="U5" s="88"/>
      <c r="V5" s="88"/>
      <c r="W5" s="88"/>
      <c r="X5" s="88"/>
      <c r="Y5" s="88"/>
      <c r="Z5" s="88"/>
      <c r="AA5" s="88"/>
      <c r="AB5" s="88"/>
      <c r="AC5" s="88"/>
      <c r="AD5" s="88"/>
      <c r="AE5" s="88"/>
      <c r="AF5" s="88"/>
      <c r="AG5" s="88"/>
      <c r="AH5" s="88"/>
      <c r="AI5" s="88"/>
      <c r="AJ5" s="416"/>
      <c r="AK5" s="416"/>
      <c r="AL5" s="416"/>
      <c r="AM5" s="416"/>
      <c r="AN5" s="416"/>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363"/>
    </row>
    <row r="6" spans="1:76" ht="13.2" customHeight="1">
      <c r="A6" s="131"/>
      <c r="B6" s="88"/>
      <c r="C6" s="88"/>
      <c r="D6" s="88"/>
      <c r="E6" s="226"/>
      <c r="F6" s="860"/>
      <c r="G6" s="861"/>
      <c r="H6" s="862"/>
      <c r="I6" s="134"/>
      <c r="J6" s="135"/>
      <c r="K6" s="260"/>
      <c r="L6" s="135"/>
      <c r="M6" s="135"/>
      <c r="N6" s="135"/>
      <c r="O6" s="136"/>
      <c r="P6" s="221"/>
      <c r="Q6" s="88"/>
      <c r="R6" s="720"/>
      <c r="S6" s="88"/>
      <c r="T6" s="260"/>
      <c r="U6" s="88"/>
      <c r="V6" s="88"/>
      <c r="W6" s="88"/>
      <c r="X6" s="88"/>
      <c r="Y6" s="88"/>
      <c r="Z6" s="88"/>
      <c r="AA6" s="88"/>
      <c r="AB6" s="88"/>
      <c r="AC6" s="88"/>
      <c r="AD6" s="88"/>
      <c r="AE6" s="88"/>
      <c r="AF6" s="88"/>
      <c r="AG6" s="88"/>
      <c r="AH6" s="88"/>
      <c r="AI6" s="88"/>
      <c r="AJ6" s="416"/>
      <c r="AK6" s="416"/>
      <c r="AL6" s="416"/>
      <c r="AM6" s="416"/>
      <c r="AN6" s="416"/>
      <c r="AO6" s="88"/>
      <c r="AP6" s="88"/>
      <c r="AQ6" s="88"/>
      <c r="AR6" s="352"/>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363"/>
    </row>
    <row r="7" spans="1:76" ht="19.2" customHeight="1">
      <c r="A7" s="202"/>
      <c r="B7" s="219" t="s">
        <v>98</v>
      </c>
      <c r="C7" s="88"/>
      <c r="D7" s="220"/>
      <c r="E7" s="88"/>
      <c r="F7" s="203"/>
      <c r="G7" s="203"/>
      <c r="H7" s="221"/>
      <c r="I7" s="88"/>
      <c r="J7" s="88"/>
      <c r="K7" s="260"/>
      <c r="L7" s="417"/>
      <c r="M7" s="139"/>
      <c r="N7" s="139"/>
      <c r="O7" s="88"/>
      <c r="P7" s="88"/>
      <c r="Q7" s="88"/>
      <c r="R7" s="720"/>
      <c r="S7" s="88"/>
      <c r="T7" s="260"/>
      <c r="U7" s="88"/>
      <c r="V7" s="88"/>
      <c r="W7" s="88"/>
      <c r="X7" s="88"/>
      <c r="Y7" s="88"/>
      <c r="Z7" s="88"/>
      <c r="AA7" s="88"/>
      <c r="AB7" s="88"/>
      <c r="AC7" s="88"/>
      <c r="AD7" s="88"/>
      <c r="AE7" s="88"/>
      <c r="AF7" s="88"/>
      <c r="AG7" s="88"/>
      <c r="AH7" s="88"/>
      <c r="AI7" s="88"/>
      <c r="AJ7" s="416"/>
      <c r="AK7" s="416"/>
      <c r="AL7" s="416"/>
      <c r="AM7" s="416"/>
      <c r="AN7" s="416"/>
      <c r="AO7" s="88"/>
      <c r="AP7" s="88"/>
      <c r="AQ7" s="88"/>
      <c r="AR7" s="352"/>
      <c r="AS7" s="88"/>
      <c r="AT7" s="88"/>
      <c r="AU7" s="88"/>
      <c r="AV7" s="88"/>
      <c r="AW7" s="88"/>
      <c r="AX7" s="88"/>
      <c r="AY7" s="88"/>
      <c r="AZ7" s="88"/>
      <c r="BA7" s="88"/>
      <c r="BB7" s="88"/>
      <c r="BC7" s="88"/>
      <c r="BD7" s="88"/>
      <c r="BE7" s="88"/>
      <c r="BF7" s="88"/>
      <c r="BG7" s="88"/>
      <c r="BH7" s="88"/>
      <c r="BI7" s="88"/>
      <c r="BJ7" s="88"/>
      <c r="BK7" s="88"/>
      <c r="BL7" s="88"/>
      <c r="BM7" s="88"/>
      <c r="BN7" s="88"/>
      <c r="BO7" s="88"/>
      <c r="BP7" s="88"/>
      <c r="BQ7" s="88"/>
      <c r="BR7" s="88"/>
      <c r="BS7" s="88"/>
      <c r="BT7" s="88"/>
      <c r="BU7" s="88"/>
      <c r="BV7" s="88"/>
      <c r="BW7" s="88"/>
      <c r="BX7" s="363"/>
    </row>
    <row r="8" spans="1:76" ht="10.95" customHeight="1">
      <c r="A8" s="140"/>
      <c r="B8" s="223"/>
      <c r="C8" s="223"/>
      <c r="D8" s="223"/>
      <c r="E8" s="223"/>
      <c r="F8" s="223"/>
      <c r="G8" s="223"/>
      <c r="H8" s="223"/>
      <c r="I8" s="223"/>
      <c r="J8" s="223"/>
      <c r="K8" s="223"/>
      <c r="L8" s="223"/>
      <c r="M8" s="223"/>
      <c r="N8" s="223"/>
      <c r="O8" s="223"/>
      <c r="P8" s="223"/>
      <c r="Q8" s="88"/>
      <c r="R8" s="720"/>
      <c r="S8" s="88"/>
      <c r="T8" s="223"/>
      <c r="U8" s="223"/>
      <c r="V8" s="223"/>
      <c r="W8" s="223"/>
      <c r="X8" s="223"/>
      <c r="Y8" s="88"/>
      <c r="Z8" s="88"/>
      <c r="AA8" s="88"/>
      <c r="AB8" s="223"/>
      <c r="AC8" s="223"/>
      <c r="AD8" s="223"/>
      <c r="AE8" s="223"/>
      <c r="AF8" s="223"/>
      <c r="AG8" s="223"/>
      <c r="AH8" s="223"/>
      <c r="AI8" s="223"/>
      <c r="AJ8" s="418"/>
      <c r="AK8" s="416"/>
      <c r="AL8" s="416"/>
      <c r="AM8" s="416"/>
      <c r="AN8" s="416"/>
      <c r="AO8" s="88"/>
      <c r="AP8" s="88"/>
      <c r="AQ8" s="88"/>
      <c r="AR8" s="352"/>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363"/>
    </row>
    <row r="9" spans="1:76" ht="29.4" customHeight="1">
      <c r="A9" s="141"/>
      <c r="B9" s="865" t="s">
        <v>82</v>
      </c>
      <c r="C9" s="794" t="s">
        <v>99</v>
      </c>
      <c r="D9" s="795"/>
      <c r="E9" s="796"/>
      <c r="F9" s="829" t="s">
        <v>100</v>
      </c>
      <c r="G9" s="830"/>
      <c r="H9" s="831"/>
      <c r="I9" s="794" t="s">
        <v>288</v>
      </c>
      <c r="J9" s="795"/>
      <c r="K9" s="796"/>
      <c r="L9" s="826" t="s">
        <v>102</v>
      </c>
      <c r="M9" s="827"/>
      <c r="N9" s="828"/>
      <c r="O9" s="826" t="s">
        <v>103</v>
      </c>
      <c r="P9" s="828"/>
      <c r="Q9" s="225"/>
      <c r="R9" s="720"/>
      <c r="S9" s="226"/>
      <c r="T9" s="747" t="s">
        <v>104</v>
      </c>
      <c r="U9" s="748"/>
      <c r="V9" s="749"/>
      <c r="W9" s="1005" t="s">
        <v>105</v>
      </c>
      <c r="X9" s="1006"/>
      <c r="Y9" s="1021"/>
      <c r="Z9" s="1022"/>
      <c r="AA9" s="1023"/>
      <c r="AB9" s="1005" t="s">
        <v>106</v>
      </c>
      <c r="AC9" s="1007"/>
      <c r="AD9" s="1006"/>
      <c r="AE9" s="747" t="s">
        <v>107</v>
      </c>
      <c r="AF9" s="748"/>
      <c r="AG9" s="749"/>
      <c r="AH9" s="747" t="s">
        <v>108</v>
      </c>
      <c r="AI9" s="928" t="s">
        <v>109</v>
      </c>
      <c r="AJ9" s="1026" t="s">
        <v>289</v>
      </c>
      <c r="AK9" s="419"/>
      <c r="AL9" s="416"/>
      <c r="AM9" s="416"/>
      <c r="AN9" s="420"/>
      <c r="AO9" s="88"/>
      <c r="AP9" s="88"/>
      <c r="AQ9" s="88"/>
      <c r="AR9" s="352"/>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363"/>
    </row>
    <row r="10" spans="1:76" ht="31.5" customHeight="1">
      <c r="A10" s="141"/>
      <c r="B10" s="866"/>
      <c r="C10" s="132" t="s">
        <v>110</v>
      </c>
      <c r="D10" s="1025" t="s">
        <v>111</v>
      </c>
      <c r="E10" s="1020"/>
      <c r="F10" s="1035"/>
      <c r="G10" s="1036"/>
      <c r="H10" s="1037"/>
      <c r="I10" s="132" t="s">
        <v>260</v>
      </c>
      <c r="J10" s="146" t="s">
        <v>261</v>
      </c>
      <c r="K10" s="147" t="s">
        <v>262</v>
      </c>
      <c r="L10" s="132" t="s">
        <v>263</v>
      </c>
      <c r="M10" s="146" t="s">
        <v>264</v>
      </c>
      <c r="N10" s="147" t="s">
        <v>117</v>
      </c>
      <c r="O10" s="125" t="s">
        <v>118</v>
      </c>
      <c r="P10" s="147" t="s">
        <v>119</v>
      </c>
      <c r="Q10" s="225"/>
      <c r="R10" s="720"/>
      <c r="S10" s="226"/>
      <c r="T10" s="745" t="s">
        <v>120</v>
      </c>
      <c r="U10" s="746"/>
      <c r="V10" s="149" t="s">
        <v>121</v>
      </c>
      <c r="W10" s="142" t="s">
        <v>122</v>
      </c>
      <c r="X10" s="364" t="s">
        <v>121</v>
      </c>
      <c r="Y10" s="421"/>
      <c r="Z10" s="422"/>
      <c r="AA10" s="422"/>
      <c r="AB10" s="262" t="s">
        <v>106</v>
      </c>
      <c r="AC10" s="262" t="s">
        <v>106</v>
      </c>
      <c r="AD10" s="364" t="s">
        <v>123</v>
      </c>
      <c r="AE10" s="148" t="s">
        <v>124</v>
      </c>
      <c r="AF10" s="150" t="s">
        <v>125</v>
      </c>
      <c r="AG10" s="149" t="s">
        <v>126</v>
      </c>
      <c r="AH10" s="982"/>
      <c r="AI10" s="746"/>
      <c r="AJ10" s="1027"/>
      <c r="AK10" s="419"/>
      <c r="AL10" s="416"/>
      <c r="AM10" s="416"/>
      <c r="AN10" s="420"/>
      <c r="AO10" s="88"/>
      <c r="AP10" s="88"/>
      <c r="AQ10" s="88"/>
      <c r="AR10" s="423" t="s">
        <v>290</v>
      </c>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363"/>
    </row>
    <row r="11" spans="1:76" ht="15.6" customHeight="1">
      <c r="A11" s="141"/>
      <c r="B11" s="151">
        <v>1</v>
      </c>
      <c r="C11" s="424" t="s">
        <v>291</v>
      </c>
      <c r="D11" s="737"/>
      <c r="E11" s="737"/>
      <c r="F11" s="737"/>
      <c r="G11" s="737"/>
      <c r="H11" s="737"/>
      <c r="I11" s="156"/>
      <c r="J11" s="156"/>
      <c r="K11" s="156"/>
      <c r="L11" s="287" t="str" cm="1">
        <f t="array" ref="L11">IF(D11="","",IFERROR(IF(I11="","",((I11/1000)*V11*X11)*AD11*AJ11),"This intervention is not permitted within the SSM ▲"))</f>
        <v/>
      </c>
      <c r="M11" s="287" t="str" cm="1">
        <f t="array" ref="M11">IF(I11="","",IF(J11+K11&gt;I11,"Length Error ▲",I11-J11-K11))</f>
        <v/>
      </c>
      <c r="N11" s="287" t="str" cm="1">
        <f t="array" ref="N11">IFERROR(IF(I11="","",IF(M11="Length Error ▲","Length Error ▲",((M11/1000)*V11*X11)*AD11*AJ11)),"This intervention is not permitted within the SSM ▲")</f>
        <v/>
      </c>
      <c r="O11" s="176"/>
      <c r="P11" s="160"/>
      <c r="Q11" s="225"/>
      <c r="R11" s="720"/>
      <c r="S11" s="226"/>
      <c r="T11" s="730" t="str" cm="1">
        <f t="array" ref="T11">IF(D11="","",VLOOKUP(D11,'9. All Habitats + Multipliers'!$C$4:$K$102,5,FALSE))</f>
        <v/>
      </c>
      <c r="U11" s="731"/>
      <c r="V11" s="178" t="str" cm="1">
        <f t="array" ref="V11">IF(T11="","",VLOOKUP(T11,'11. Lists'!$B$47:$D$49,2,FALSE))</f>
        <v/>
      </c>
      <c r="W11" s="161" t="str" cm="1">
        <f t="array" ref="W11">IF(D11="","",VLOOKUP(D11,'10. Condition and Temporal'!$B$6:$C$103,2,FALSE))</f>
        <v/>
      </c>
      <c r="X11" s="178" t="str" cm="1">
        <f t="array" ref="X11">IF(W11="","",VLOOKUP(W11,'11. Lists'!$F$47:$G$51,2,FALSE))</f>
        <v/>
      </c>
      <c r="Y11" s="291"/>
      <c r="Z11" s="292"/>
      <c r="AA11" s="425"/>
      <c r="AB11" s="162" t="str" cm="1">
        <f t="array" ref="AB11">IF(F11="","",F11)</f>
        <v/>
      </c>
      <c r="AC11" s="162" t="str" cm="1">
        <f t="array" ref="AC11">IF(AB11="","",VLOOKUP(AB11,'11. Lists'!$F$36:$H$38,2,FALSE))</f>
        <v/>
      </c>
      <c r="AD11" s="178" t="str" cm="1">
        <f t="array" ref="AD11">IF(AB11="","",VLOOKUP(AB11,'11. Lists'!$F$36:$H$38,3,FALSE))</f>
        <v/>
      </c>
      <c r="AE11" s="161" t="str" cm="1">
        <f t="array" ref="AE11">IF(D11="","",((J11/1000)*V11*X11)*AD11*AJ11)</f>
        <v/>
      </c>
      <c r="AF11" s="162" t="str" cm="1">
        <f t="array" ref="AF11">IF(D11="","",((K11/1000)*V11*X11)*AD11*AJ11)</f>
        <v/>
      </c>
      <c r="AG11" s="178" t="str" cm="1">
        <f t="array" ref="AG11">IF(D11="","",M11)</f>
        <v/>
      </c>
      <c r="AH11" s="161" t="str" cm="1">
        <f t="array" ref="AH11">IF(T11="","",VLOOKUP(T11,'11. Lists'!$B$47:$D$49,3,FALSE))</f>
        <v/>
      </c>
      <c r="AI11" s="162" t="str" cm="1">
        <f t="array" ref="AI11">IF(D11="","",VLOOKUP(D11,'10. Condition and Temporal'!$B$6:$L$103,4,FALSE))</f>
        <v/>
      </c>
      <c r="AJ11" s="426" t="str" cm="1">
        <f t="array" ref="AJ11:AK30">IF($D$11:$E$30="Culvert","0.68","1")</f>
        <v>1</v>
      </c>
      <c r="AK11" s="419" t="str">
        <v>1</v>
      </c>
      <c r="AL11" s="416"/>
      <c r="AM11" s="416"/>
      <c r="AN11" s="420"/>
      <c r="AO11" s="88"/>
      <c r="AP11" s="88"/>
      <c r="AQ11" s="88"/>
      <c r="AR11" s="352" t="str" cm="1">
        <f t="array" ref="AR11">IF(D11="","",IFERROR(IF(I11="","",((I11/1000)*V11*X11)*AD11),"This intervention is not permitted within the SSM ▲"))</f>
        <v/>
      </c>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363"/>
    </row>
    <row r="12" spans="1:76" ht="15.6" customHeight="1">
      <c r="A12" s="224"/>
      <c r="B12" s="171">
        <v>2</v>
      </c>
      <c r="C12" s="427" t="s">
        <v>291</v>
      </c>
      <c r="D12" s="737"/>
      <c r="E12" s="737"/>
      <c r="F12" s="737"/>
      <c r="G12" s="737"/>
      <c r="H12" s="737"/>
      <c r="I12" s="174"/>
      <c r="J12" s="174"/>
      <c r="K12" s="174"/>
      <c r="L12" s="175" t="str" cm="1">
        <f t="array" ref="L12">IF(D12="","",IFERROR(IF(I12="","",((I12/1000)*V12*X12)*AD12*AJ12),"This intervention is not permitted within the SSM ▲"))</f>
        <v/>
      </c>
      <c r="M12" s="175" t="str" cm="1">
        <f t="array" ref="M12">IF(I12="","",IF(J12+K12&gt;I12,"Length Error ▲",I12-J12-K12))</f>
        <v/>
      </c>
      <c r="N12" s="175" t="str" cm="1">
        <f t="array" ref="N12">IFERROR(IF(I12="","",IF(M12="Length Error ▲","Length Error ▲",((M12/1000)*V12*X12)*AD12*AJ12)),"This intervention is not permitted within the SSM ▲")</f>
        <v/>
      </c>
      <c r="O12" s="176"/>
      <c r="P12" s="177"/>
      <c r="Q12" s="225"/>
      <c r="R12" s="720"/>
      <c r="S12" s="226"/>
      <c r="T12" s="730" t="str" cm="1">
        <f t="array" ref="T12">IF(D12="","",VLOOKUP(D12,'9. All Habitats + Multipliers'!$C$4:$K$102,5,FALSE))</f>
        <v/>
      </c>
      <c r="U12" s="731"/>
      <c r="V12" s="178" t="str" cm="1">
        <f t="array" ref="V12">IF(T12="","",VLOOKUP(T12,'11. Lists'!$B$47:$D$49,2,FALSE))</f>
        <v/>
      </c>
      <c r="W12" s="161" t="str" cm="1">
        <f t="array" ref="W12">IF(D12="","",VLOOKUP(D12,'10. Condition and Temporal'!$B$6:$C$103,2,FALSE))</f>
        <v/>
      </c>
      <c r="X12" s="178" t="str" cm="1">
        <f t="array" ref="X12">IF(W12="","",VLOOKUP(W12,'11. Lists'!$F$47:$G$51,2,FALSE))</f>
        <v/>
      </c>
      <c r="Y12" s="291"/>
      <c r="Z12" s="292"/>
      <c r="AA12" s="425"/>
      <c r="AB12" s="162" t="str" cm="1">
        <f t="array" ref="AB12">IF(F12="","",F12)</f>
        <v/>
      </c>
      <c r="AC12" s="162" t="str" cm="1">
        <f t="array" ref="AC12">IF(AB12="","",VLOOKUP(AB12,'11. Lists'!$F$36:$H$38,2,FALSE))</f>
        <v/>
      </c>
      <c r="AD12" s="178" t="str" cm="1">
        <f t="array" ref="AD12">IF(AB12="","",VLOOKUP(AB12,'11. Lists'!$F$36:$H$38,3,FALSE))</f>
        <v/>
      </c>
      <c r="AE12" s="161" t="str" cm="1">
        <f t="array" ref="AE12">IF(D12="","",((J12/1000)*V12*X12)*AD12*AJ12)</f>
        <v/>
      </c>
      <c r="AF12" s="162" t="str" cm="1">
        <f t="array" ref="AF12">IF(D12="","",((K12/1000)*V12*X12)*AD12*AJ12)</f>
        <v/>
      </c>
      <c r="AG12" s="178" t="str" cm="1">
        <f t="array" ref="AG12">IF(D12="","",M12)</f>
        <v/>
      </c>
      <c r="AH12" s="161" t="str" cm="1">
        <f t="array" ref="AH12">IF(T12="","",VLOOKUP(T12,'11. Lists'!$B$47:$D$49,3,FALSE))</f>
        <v/>
      </c>
      <c r="AI12" s="162" t="str" cm="1">
        <f t="array" ref="AI12">IF(D12="","",VLOOKUP(D12,'10. Condition and Temporal'!$B$6:$L$103,4,FALSE))</f>
        <v/>
      </c>
      <c r="AJ12" s="426" t="str">
        <v>1</v>
      </c>
      <c r="AK12" s="419" t="str">
        <v>1</v>
      </c>
      <c r="AL12" s="416"/>
      <c r="AM12" s="416"/>
      <c r="AN12" s="420"/>
      <c r="AO12" s="88"/>
      <c r="AP12" s="88"/>
      <c r="AQ12" s="88"/>
      <c r="AR12" s="352" t="str" cm="1">
        <f t="array" ref="AR12">IF(D12="","",IFERROR(IF(I12="","",((I12/1000)*V12*X12)*AD12),"This intervention is not permitted within the SSM ▲"))</f>
        <v/>
      </c>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363"/>
    </row>
    <row r="13" spans="1:76" ht="15.6" customHeight="1">
      <c r="A13" s="224"/>
      <c r="B13" s="171">
        <v>3</v>
      </c>
      <c r="C13" s="427" t="s">
        <v>291</v>
      </c>
      <c r="D13" s="737"/>
      <c r="E13" s="737"/>
      <c r="F13" s="737"/>
      <c r="G13" s="737"/>
      <c r="H13" s="737"/>
      <c r="I13" s="174"/>
      <c r="J13" s="174"/>
      <c r="K13" s="174"/>
      <c r="L13" s="175" t="str" cm="1">
        <f t="array" ref="L13">IF(D13="","",IFERROR(IF(I13="","",((I13/1000)*V13*X13)*AD13*AJ13),"This intervention is not permitted within the SSM ▲"))</f>
        <v/>
      </c>
      <c r="M13" s="175" t="str" cm="1">
        <f t="array" ref="M13">IF(I13="","",IF(J13+K13&gt;I13,"Length Error ▲",I13-J13-K13))</f>
        <v/>
      </c>
      <c r="N13" s="175" t="str" cm="1">
        <f t="array" ref="N13">IFERROR(IF(I13="","",IF(M13="Length Error ▲","Length Error ▲",((M13/1000)*V13*X13)*AD13*AJ13)),"This intervention is not permitted within the SSM ▲")</f>
        <v/>
      </c>
      <c r="O13" s="176"/>
      <c r="P13" s="177"/>
      <c r="Q13" s="225"/>
      <c r="R13" s="720"/>
      <c r="S13" s="226"/>
      <c r="T13" s="730" t="str" cm="1">
        <f t="array" ref="T13">IF(D13="","",VLOOKUP(D13,'9. All Habitats + Multipliers'!$C$4:$K$102,5,FALSE))</f>
        <v/>
      </c>
      <c r="U13" s="731"/>
      <c r="V13" s="178" t="str" cm="1">
        <f t="array" ref="V13">IF(T13="","",VLOOKUP(T13,'11. Lists'!$B$47:$D$49,2,FALSE))</f>
        <v/>
      </c>
      <c r="W13" s="161" t="str" cm="1">
        <f t="array" ref="W13">IF(D13="","",VLOOKUP(D13,'10. Condition and Temporal'!$B$6:$C$103,2,FALSE))</f>
        <v/>
      </c>
      <c r="X13" s="178" t="str" cm="1">
        <f t="array" ref="X13">IF(W13="","",VLOOKUP(W13,'11. Lists'!$F$47:$G$51,2,FALSE))</f>
        <v/>
      </c>
      <c r="Y13" s="291"/>
      <c r="Z13" s="292"/>
      <c r="AA13" s="425"/>
      <c r="AB13" s="162" t="str" cm="1">
        <f t="array" ref="AB13">IF(F13="","",F13)</f>
        <v/>
      </c>
      <c r="AC13" s="162" t="str" cm="1">
        <f t="array" ref="AC13">IF(AB13="","",VLOOKUP(AB13,'11. Lists'!$F$36:$H$38,2,FALSE))</f>
        <v/>
      </c>
      <c r="AD13" s="178" t="str" cm="1">
        <f t="array" ref="AD13">IF(AB13="","",VLOOKUP(AB13,'11. Lists'!$F$36:$H$38,3,FALSE))</f>
        <v/>
      </c>
      <c r="AE13" s="161" t="str" cm="1">
        <f t="array" ref="AE13">IF(D13="","",((J13/1000)*V13*X13)*AD13*AJ13)</f>
        <v/>
      </c>
      <c r="AF13" s="162" t="str" cm="1">
        <f t="array" ref="AF13">IF(D13="","",((K13/1000)*V13*X13)*AD13*AJ13)</f>
        <v/>
      </c>
      <c r="AG13" s="178" t="str" cm="1">
        <f t="array" ref="AG13">IF(D13="","",M13)</f>
        <v/>
      </c>
      <c r="AH13" s="161" t="str" cm="1">
        <f t="array" ref="AH13">IF(T13="","",VLOOKUP(T13,'11. Lists'!$B$47:$D$49,3,FALSE))</f>
        <v/>
      </c>
      <c r="AI13" s="162" t="str" cm="1">
        <f t="array" ref="AI13">IF(D13="","",VLOOKUP(D13,'10. Condition and Temporal'!$B$6:$L$103,4,FALSE))</f>
        <v/>
      </c>
      <c r="AJ13" s="426" t="str">
        <v>1</v>
      </c>
      <c r="AK13" s="419" t="str">
        <v>1</v>
      </c>
      <c r="AL13" s="416"/>
      <c r="AM13" s="416"/>
      <c r="AN13" s="420"/>
      <c r="AO13" s="88"/>
      <c r="AP13" s="88"/>
      <c r="AQ13" s="88"/>
      <c r="AR13" s="352" t="str" cm="1">
        <f t="array" ref="AR13">IF(D13="","",IFERROR(IF(I13="","",((I13/1000)*V13*X13)*AD13),"This intervention is not permitted within the SSM ▲"))</f>
        <v/>
      </c>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363"/>
    </row>
    <row r="14" spans="1:76" ht="15.6" customHeight="1">
      <c r="A14" s="224"/>
      <c r="B14" s="171">
        <v>4</v>
      </c>
      <c r="C14" s="427" t="s">
        <v>291</v>
      </c>
      <c r="D14" s="737"/>
      <c r="E14" s="737"/>
      <c r="F14" s="737"/>
      <c r="G14" s="737"/>
      <c r="H14" s="737"/>
      <c r="I14" s="174"/>
      <c r="J14" s="174"/>
      <c r="K14" s="174"/>
      <c r="L14" s="175" t="str" cm="1">
        <f t="array" ref="L14">IF(D14="","",IFERROR(IF(I14="","",((I14/1000)*V14*X14)*AD14*AJ14),"This intervention is not permitted within the SSM ▲"))</f>
        <v/>
      </c>
      <c r="M14" s="175" t="str" cm="1">
        <f t="array" ref="M14">IF(I14="","",IF(J14+K14&gt;I14,"Length Error ▲",I14-J14-K14))</f>
        <v/>
      </c>
      <c r="N14" s="175" t="str" cm="1">
        <f t="array" ref="N14">IFERROR(IF(I14="","",IF(M14="Length Error ▲","Length Error ▲",((M14/1000)*V14*X14)*AD14*AJ14)),"This intervention is not permitted within the SSM ▲")</f>
        <v/>
      </c>
      <c r="O14" s="176"/>
      <c r="P14" s="177"/>
      <c r="Q14" s="225"/>
      <c r="R14" s="720"/>
      <c r="S14" s="226"/>
      <c r="T14" s="730" t="str" cm="1">
        <f t="array" ref="T14">IF(D14="","",VLOOKUP(D14,'9. All Habitats + Multipliers'!$C$4:$K$102,5,FALSE))</f>
        <v/>
      </c>
      <c r="U14" s="731"/>
      <c r="V14" s="178" t="str" cm="1">
        <f t="array" ref="V14">IF(T14="","",VLOOKUP(T14,'11. Lists'!$B$47:$D$49,2,FALSE))</f>
        <v/>
      </c>
      <c r="W14" s="161" t="str" cm="1">
        <f t="array" ref="W14">IF(D14="","",VLOOKUP(D14,'10. Condition and Temporal'!$B$6:$C$103,2,FALSE))</f>
        <v/>
      </c>
      <c r="X14" s="178" t="str" cm="1">
        <f t="array" ref="X14">IF(W14="","",VLOOKUP(W14,'11. Lists'!$F$47:$G$51,2,FALSE))</f>
        <v/>
      </c>
      <c r="Y14" s="291"/>
      <c r="Z14" s="292"/>
      <c r="AA14" s="425"/>
      <c r="AB14" s="162" t="str" cm="1">
        <f t="array" ref="AB14">IF(F14="","",F14)</f>
        <v/>
      </c>
      <c r="AC14" s="162" t="str" cm="1">
        <f t="array" ref="AC14">IF(AB14="","",VLOOKUP(AB14,'11. Lists'!$F$36:$H$38,2,FALSE))</f>
        <v/>
      </c>
      <c r="AD14" s="178" t="str" cm="1">
        <f t="array" ref="AD14">IF(AB14="","",VLOOKUP(AB14,'11. Lists'!$F$36:$H$38,3,FALSE))</f>
        <v/>
      </c>
      <c r="AE14" s="161" t="str" cm="1">
        <f t="array" ref="AE14">IF(D14="","",((J14/1000)*V14*X14)*AD14*AJ14)</f>
        <v/>
      </c>
      <c r="AF14" s="162" t="str" cm="1">
        <f t="array" ref="AF14">IF(D14="","",((K14/1000)*V14*X14)*AD14*AJ14)</f>
        <v/>
      </c>
      <c r="AG14" s="178" t="str" cm="1">
        <f t="array" ref="AG14">IF(D14="","",M14)</f>
        <v/>
      </c>
      <c r="AH14" s="161" t="str" cm="1">
        <f t="array" ref="AH14">IF(T14="","",VLOOKUP(T14,'11. Lists'!$B$47:$D$49,3,FALSE))</f>
        <v/>
      </c>
      <c r="AI14" s="162" t="str" cm="1">
        <f t="array" ref="AI14">IF(D14="","",VLOOKUP(D14,'10. Condition and Temporal'!$B$6:$L$103,4,FALSE))</f>
        <v/>
      </c>
      <c r="AJ14" s="426" t="str">
        <v>1</v>
      </c>
      <c r="AK14" s="419" t="str">
        <v>1</v>
      </c>
      <c r="AL14" s="416"/>
      <c r="AM14" s="416"/>
      <c r="AN14" s="420"/>
      <c r="AO14" s="88"/>
      <c r="AP14" s="88"/>
      <c r="AQ14" s="88"/>
      <c r="AR14" s="352" t="str" cm="1">
        <f t="array" ref="AR14">IF(D14="","",IFERROR(IF(I14="","",((I14/1000)*V14*X14)*AD14),"This intervention is not permitted within the SSM ▲"))</f>
        <v/>
      </c>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363"/>
    </row>
    <row r="15" spans="1:76" ht="15.6" customHeight="1">
      <c r="A15" s="224"/>
      <c r="B15" s="171">
        <v>5</v>
      </c>
      <c r="C15" s="427" t="s">
        <v>291</v>
      </c>
      <c r="D15" s="737"/>
      <c r="E15" s="737"/>
      <c r="F15" s="737"/>
      <c r="G15" s="737"/>
      <c r="H15" s="737"/>
      <c r="I15" s="174"/>
      <c r="J15" s="174"/>
      <c r="K15" s="174"/>
      <c r="L15" s="175" t="str" cm="1">
        <f t="array" ref="L15">IF(D15="","",IFERROR(IF(I15="","",((I15/1000)*V15*X15)*AD15*AJ15),"This intervention is not permitted within the SSM ▲"))</f>
        <v/>
      </c>
      <c r="M15" s="175" t="str" cm="1">
        <f t="array" ref="M15">IF(I15="","",IF(J15+K15&gt;I15,"Length Error ▲",I15-J15-K15))</f>
        <v/>
      </c>
      <c r="N15" s="175" t="str" cm="1">
        <f t="array" ref="N15">IFERROR(IF(I15="","",IF(M15="Length Error ▲","Length Error ▲",((M15/1000)*V15*X15)*AD15*AJ15)),"This intervention is not permitted within the SSM ▲")</f>
        <v/>
      </c>
      <c r="O15" s="176"/>
      <c r="P15" s="177"/>
      <c r="Q15" s="225"/>
      <c r="R15" s="720"/>
      <c r="S15" s="226"/>
      <c r="T15" s="730" t="str" cm="1">
        <f t="array" ref="T15">IF(D15="","",VLOOKUP(D15,'9. All Habitats + Multipliers'!$C$4:$K$102,5,FALSE))</f>
        <v/>
      </c>
      <c r="U15" s="731"/>
      <c r="V15" s="178" t="str" cm="1">
        <f t="array" ref="V15">IF(T15="","",VLOOKUP(T15,'11. Lists'!$B$47:$D$49,2,FALSE))</f>
        <v/>
      </c>
      <c r="W15" s="161" t="str" cm="1">
        <f t="array" ref="W15">IF(D15="","",VLOOKUP(D15,'10. Condition and Temporal'!$B$6:$C$103,2,FALSE))</f>
        <v/>
      </c>
      <c r="X15" s="178" t="str" cm="1">
        <f t="array" ref="X15">IF(W15="","",VLOOKUP(W15,'11. Lists'!$F$47:$G$51,2,FALSE))</f>
        <v/>
      </c>
      <c r="Y15" s="291"/>
      <c r="Z15" s="292"/>
      <c r="AA15" s="425"/>
      <c r="AB15" s="162" t="str" cm="1">
        <f t="array" ref="AB15">IF(F15="","",F15)</f>
        <v/>
      </c>
      <c r="AC15" s="162" t="str" cm="1">
        <f t="array" ref="AC15">IF(AB15="","",VLOOKUP(AB15,'11. Lists'!$F$36:$H$38,2,FALSE))</f>
        <v/>
      </c>
      <c r="AD15" s="178" t="str" cm="1">
        <f t="array" ref="AD15">IF(AB15="","",VLOOKUP(AB15,'11. Lists'!$F$36:$H$38,3,FALSE))</f>
        <v/>
      </c>
      <c r="AE15" s="161" t="str" cm="1">
        <f t="array" ref="AE15">IF(D15="","",((J15/1000)*V15*X15)*AD15*AJ15)</f>
        <v/>
      </c>
      <c r="AF15" s="162" t="str" cm="1">
        <f t="array" ref="AF15">IF(D15="","",((K15/1000)*V15*X15)*AD15*AJ15)</f>
        <v/>
      </c>
      <c r="AG15" s="178" t="str" cm="1">
        <f t="array" ref="AG15">IF(D15="","",M15)</f>
        <v/>
      </c>
      <c r="AH15" s="161" t="str" cm="1">
        <f t="array" ref="AH15">IF(T15="","",VLOOKUP(T15,'11. Lists'!$B$47:$D$49,3,FALSE))</f>
        <v/>
      </c>
      <c r="AI15" s="162" t="str" cm="1">
        <f t="array" ref="AI15">IF(D15="","",VLOOKUP(D15,'10. Condition and Temporal'!$B$6:$L$103,4,FALSE))</f>
        <v/>
      </c>
      <c r="AJ15" s="426" t="str">
        <v>1</v>
      </c>
      <c r="AK15" s="419" t="str">
        <v>1</v>
      </c>
      <c r="AL15" s="416"/>
      <c r="AM15" s="416"/>
      <c r="AN15" s="420"/>
      <c r="AO15" s="88"/>
      <c r="AP15" s="88"/>
      <c r="AQ15" s="88"/>
      <c r="AR15" s="352" t="str" cm="1">
        <f t="array" ref="AR15">IF(D15="","",IFERROR(IF(I15="","",((I15/1000)*V15*X15)*AD15),"This intervention is not permitted within the SSM ▲"))</f>
        <v/>
      </c>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363"/>
    </row>
    <row r="16" spans="1:76" ht="15.6" customHeight="1">
      <c r="A16" s="224"/>
      <c r="B16" s="171">
        <v>6</v>
      </c>
      <c r="C16" s="427" t="s">
        <v>291</v>
      </c>
      <c r="D16" s="737"/>
      <c r="E16" s="737"/>
      <c r="F16" s="737"/>
      <c r="G16" s="737"/>
      <c r="H16" s="737"/>
      <c r="I16" s="174"/>
      <c r="J16" s="174"/>
      <c r="K16" s="174"/>
      <c r="L16" s="175" t="str" cm="1">
        <f t="array" ref="L16">IF(D16="","",IFERROR(IF(I16="","",((I16/1000)*V16*X16)*AD16*AJ16),"This intervention is not permitted within the SSM ▲"))</f>
        <v/>
      </c>
      <c r="M16" s="175" t="str" cm="1">
        <f t="array" ref="M16">IF(I16="","",IF(J16+K16&gt;I16,"Length Error ▲",I16-J16-K16))</f>
        <v/>
      </c>
      <c r="N16" s="175" t="str" cm="1">
        <f t="array" ref="N16">IFERROR(IF(I16="","",IF(M16="Length Error ▲","Length Error ▲",((M16/1000)*V16*X16)*AD16*AJ16)),"This intervention is not permitted within the SSM ▲")</f>
        <v/>
      </c>
      <c r="O16" s="176"/>
      <c r="P16" s="177"/>
      <c r="Q16" s="225"/>
      <c r="R16" s="720"/>
      <c r="S16" s="226"/>
      <c r="T16" s="730" t="str" cm="1">
        <f t="array" ref="T16">IF(D16="","",VLOOKUP(D16,'9. All Habitats + Multipliers'!$C$4:$K$102,5,FALSE))</f>
        <v/>
      </c>
      <c r="U16" s="731"/>
      <c r="V16" s="178" t="str" cm="1">
        <f t="array" ref="V16">IF(T16="","",VLOOKUP(T16,'11. Lists'!$B$47:$D$49,2,FALSE))</f>
        <v/>
      </c>
      <c r="W16" s="161" t="str" cm="1">
        <f t="array" ref="W16">IF(D16="","",VLOOKUP(D16,'10. Condition and Temporal'!$B$6:$C$103,2,FALSE))</f>
        <v/>
      </c>
      <c r="X16" s="178" t="str" cm="1">
        <f t="array" ref="X16">IF(W16="","",VLOOKUP(W16,'11. Lists'!$F$47:$G$51,2,FALSE))</f>
        <v/>
      </c>
      <c r="Y16" s="291"/>
      <c r="Z16" s="292"/>
      <c r="AA16" s="425"/>
      <c r="AB16" s="162" t="str" cm="1">
        <f t="array" ref="AB16">IF(F16="","",F16)</f>
        <v/>
      </c>
      <c r="AC16" s="162" t="str" cm="1">
        <f t="array" ref="AC16">IF(AB16="","",VLOOKUP(AB16,'11. Lists'!$F$36:$H$38,2,FALSE))</f>
        <v/>
      </c>
      <c r="AD16" s="178" t="str" cm="1">
        <f t="array" ref="AD16">IF(AB16="","",VLOOKUP(AB16,'11. Lists'!$F$36:$H$38,3,FALSE))</f>
        <v/>
      </c>
      <c r="AE16" s="161" t="str" cm="1">
        <f t="array" ref="AE16">IF(D16="","",((J16/1000)*V16*X16)*AD16*AJ16)</f>
        <v/>
      </c>
      <c r="AF16" s="162" t="str" cm="1">
        <f t="array" ref="AF16">IF(D16="","",((K16/1000)*V16*X16)*AD16*AJ16)</f>
        <v/>
      </c>
      <c r="AG16" s="178" t="str" cm="1">
        <f t="array" ref="AG16">IF(D16="","",M16)</f>
        <v/>
      </c>
      <c r="AH16" s="161" t="str" cm="1">
        <f t="array" ref="AH16">IF(T16="","",VLOOKUP(T16,'11. Lists'!$B$47:$D$49,3,FALSE))</f>
        <v/>
      </c>
      <c r="AI16" s="162" t="str" cm="1">
        <f t="array" ref="AI16">IF(D16="","",VLOOKUP(D16,'10. Condition and Temporal'!$B$6:$L$103,4,FALSE))</f>
        <v/>
      </c>
      <c r="AJ16" s="426" t="str">
        <v>1</v>
      </c>
      <c r="AK16" s="419" t="str">
        <v>1</v>
      </c>
      <c r="AL16" s="416"/>
      <c r="AM16" s="416"/>
      <c r="AN16" s="420"/>
      <c r="AO16" s="88"/>
      <c r="AP16" s="88"/>
      <c r="AQ16" s="88"/>
      <c r="AR16" s="352" t="str" cm="1">
        <f t="array" ref="AR16">IF(D16="","",IFERROR(IF(I16="","",((I16/1000)*V16*X16)*AD16),"This intervention is not permitted within the SSM ▲"))</f>
        <v/>
      </c>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363"/>
    </row>
    <row r="17" spans="1:76" ht="15.6" customHeight="1">
      <c r="A17" s="224"/>
      <c r="B17" s="171">
        <v>7</v>
      </c>
      <c r="C17" s="427" t="s">
        <v>291</v>
      </c>
      <c r="D17" s="737"/>
      <c r="E17" s="737"/>
      <c r="F17" s="737"/>
      <c r="G17" s="737"/>
      <c r="H17" s="737"/>
      <c r="I17" s="174"/>
      <c r="J17" s="174"/>
      <c r="K17" s="174"/>
      <c r="L17" s="175" t="str" cm="1">
        <f t="array" ref="L17">IF(D17="","",IFERROR(IF(I17="","",((I17/1000)*V17*X17)*AD17*AJ17),"This intervention is not permitted within the SSM ▲"))</f>
        <v/>
      </c>
      <c r="M17" s="175" t="str" cm="1">
        <f t="array" ref="M17">IF(I17="","",IF(J17+K17&gt;I17,"Length Error ▲",I17-J17-K17))</f>
        <v/>
      </c>
      <c r="N17" s="175" t="str" cm="1">
        <f t="array" ref="N17">IFERROR(IF(I17="","",IF(M17="Length Error ▲","Length Error ▲",((M17/1000)*V17*X17)*AD17*AJ17)),"This intervention is not permitted within the SSM ▲")</f>
        <v/>
      </c>
      <c r="O17" s="176"/>
      <c r="P17" s="177"/>
      <c r="Q17" s="225"/>
      <c r="R17" s="720"/>
      <c r="S17" s="226"/>
      <c r="T17" s="730" t="str" cm="1">
        <f t="array" ref="T17">IF(D17="","",VLOOKUP(D17,'9. All Habitats + Multipliers'!$C$4:$K$102,5,FALSE))</f>
        <v/>
      </c>
      <c r="U17" s="731"/>
      <c r="V17" s="178" t="str" cm="1">
        <f t="array" ref="V17">IF(T17="","",VLOOKUP(T17,'11. Lists'!$B$47:$D$49,2,FALSE))</f>
        <v/>
      </c>
      <c r="W17" s="161" t="str" cm="1">
        <f t="array" ref="W17">IF(D17="","",VLOOKUP(D17,'10. Condition and Temporal'!$B$6:$C$103,2,FALSE))</f>
        <v/>
      </c>
      <c r="X17" s="178" t="str" cm="1">
        <f t="array" ref="X17">IF(W17="","",VLOOKUP(W17,'11. Lists'!$F$47:$G$51,2,FALSE))</f>
        <v/>
      </c>
      <c r="Y17" s="291"/>
      <c r="Z17" s="292"/>
      <c r="AA17" s="425"/>
      <c r="AB17" s="162" t="str" cm="1">
        <f t="array" ref="AB17">IF(F17="","",F17)</f>
        <v/>
      </c>
      <c r="AC17" s="162" t="str" cm="1">
        <f t="array" ref="AC17">IF(AB17="","",VLOOKUP(AB17,'11. Lists'!$F$36:$H$38,2,FALSE))</f>
        <v/>
      </c>
      <c r="AD17" s="178" t="str" cm="1">
        <f t="array" ref="AD17">IF(AB17="","",VLOOKUP(AB17,'11. Lists'!$F$36:$H$38,3,FALSE))</f>
        <v/>
      </c>
      <c r="AE17" s="161" t="str" cm="1">
        <f t="array" ref="AE17">IF(D17="","",((J17/1000)*V17*X17)*AD17*AJ17)</f>
        <v/>
      </c>
      <c r="AF17" s="162" t="str" cm="1">
        <f t="array" ref="AF17">IF(D17="","",((K17/1000)*V17*X17)*AD17*AJ17)</f>
        <v/>
      </c>
      <c r="AG17" s="178" t="str" cm="1">
        <f t="array" ref="AG17">IF(D17="","",M17)</f>
        <v/>
      </c>
      <c r="AH17" s="161" t="str" cm="1">
        <f t="array" ref="AH17">IF(T17="","",VLOOKUP(T17,'11. Lists'!$B$47:$D$49,3,FALSE))</f>
        <v/>
      </c>
      <c r="AI17" s="162" t="str" cm="1">
        <f t="array" ref="AI17">IF(D17="","",VLOOKUP(D17,'10. Condition and Temporal'!$B$6:$L$103,4,FALSE))</f>
        <v/>
      </c>
      <c r="AJ17" s="426" t="str">
        <v>1</v>
      </c>
      <c r="AK17" s="419" t="str">
        <v>1</v>
      </c>
      <c r="AL17" s="416"/>
      <c r="AM17" s="416"/>
      <c r="AN17" s="420"/>
      <c r="AO17" s="88"/>
      <c r="AP17" s="88"/>
      <c r="AQ17" s="88"/>
      <c r="AR17" s="352" t="str" cm="1">
        <f t="array" ref="AR17">IF(D17="","",IFERROR(IF(I17="","",((I17/1000)*V17*X17)*AD17),"This intervention is not permitted within the SSM ▲"))</f>
        <v/>
      </c>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363"/>
    </row>
    <row r="18" spans="1:76" ht="15.6" customHeight="1">
      <c r="A18" s="224"/>
      <c r="B18" s="171">
        <v>8</v>
      </c>
      <c r="C18" s="427" t="s">
        <v>291</v>
      </c>
      <c r="D18" s="737"/>
      <c r="E18" s="737"/>
      <c r="F18" s="737"/>
      <c r="G18" s="737"/>
      <c r="H18" s="737"/>
      <c r="I18" s="174"/>
      <c r="J18" s="174"/>
      <c r="K18" s="174"/>
      <c r="L18" s="175" t="str" cm="1">
        <f t="array" ref="L18">IF(D18="","",IFERROR(IF(I18="","",((I18/1000)*V18*X18)*AD18*AJ18),"This intervention is not permitted within the SSM ▲"))</f>
        <v/>
      </c>
      <c r="M18" s="175" t="str" cm="1">
        <f t="array" ref="M18">IF(I18="","",IF(J18+K18&gt;I18,"Length Error ▲",I18-J18-K18))</f>
        <v/>
      </c>
      <c r="N18" s="175" t="str" cm="1">
        <f t="array" ref="N18">IFERROR(IF(I18="","",IF(M18="Length Error ▲","Length Error ▲",((M18/1000)*V18*X18)*AD18*AJ18)),"This intervention is not permitted within the SSM ▲")</f>
        <v/>
      </c>
      <c r="O18" s="176"/>
      <c r="P18" s="177"/>
      <c r="Q18" s="225"/>
      <c r="R18" s="720"/>
      <c r="S18" s="226"/>
      <c r="T18" s="730" t="str" cm="1">
        <f t="array" ref="T18">IF(D18="","",VLOOKUP(D18,'9. All Habitats + Multipliers'!$C$4:$K$102,5,FALSE))</f>
        <v/>
      </c>
      <c r="U18" s="731"/>
      <c r="V18" s="178" t="str" cm="1">
        <f t="array" ref="V18">IF(T18="","",VLOOKUP(T18,'11. Lists'!$B$47:$D$49,2,FALSE))</f>
        <v/>
      </c>
      <c r="W18" s="161" t="str" cm="1">
        <f t="array" ref="W18">IF(D18="","",VLOOKUP(D18,'10. Condition and Temporal'!$B$6:$C$103,2,FALSE))</f>
        <v/>
      </c>
      <c r="X18" s="178" t="str" cm="1">
        <f t="array" ref="X18">IF(W18="","",VLOOKUP(W18,'11. Lists'!$F$47:$G$51,2,FALSE))</f>
        <v/>
      </c>
      <c r="Y18" s="291"/>
      <c r="Z18" s="292"/>
      <c r="AA18" s="425"/>
      <c r="AB18" s="162" t="str" cm="1">
        <f t="array" ref="AB18">IF(F18="","",F18)</f>
        <v/>
      </c>
      <c r="AC18" s="162" t="str" cm="1">
        <f t="array" ref="AC18">IF(AB18="","",VLOOKUP(AB18,'11. Lists'!$F$36:$H$38,2,FALSE))</f>
        <v/>
      </c>
      <c r="AD18" s="178" t="str" cm="1">
        <f t="array" ref="AD18">IF(AB18="","",VLOOKUP(AB18,'11. Lists'!$F$36:$H$38,3,FALSE))</f>
        <v/>
      </c>
      <c r="AE18" s="161" t="str" cm="1">
        <f t="array" ref="AE18">IF(D18="","",((J18/1000)*V18*X18)*AD18*AJ18)</f>
        <v/>
      </c>
      <c r="AF18" s="162" t="str" cm="1">
        <f t="array" ref="AF18">IF(D18="","",((K18/1000)*V18*X18)*AD18*AJ18)</f>
        <v/>
      </c>
      <c r="AG18" s="178" t="str" cm="1">
        <f t="array" ref="AG18">IF(D18="","",M18)</f>
        <v/>
      </c>
      <c r="AH18" s="161" t="str" cm="1">
        <f t="array" ref="AH18">IF(T18="","",VLOOKUP(T18,'11. Lists'!$B$47:$D$49,3,FALSE))</f>
        <v/>
      </c>
      <c r="AI18" s="162" t="str" cm="1">
        <f t="array" ref="AI18">IF(D18="","",VLOOKUP(D18,'10. Condition and Temporal'!$B$6:$L$103,4,FALSE))</f>
        <v/>
      </c>
      <c r="AJ18" s="426" t="str">
        <v>1</v>
      </c>
      <c r="AK18" s="419" t="str">
        <v>1</v>
      </c>
      <c r="AL18" s="416"/>
      <c r="AM18" s="416"/>
      <c r="AN18" s="420"/>
      <c r="AO18" s="88"/>
      <c r="AP18" s="88"/>
      <c r="AQ18" s="88"/>
      <c r="AR18" s="352" t="str" cm="1">
        <f t="array" ref="AR18">IF(D18="","",IFERROR(IF(I18="","",((I18/1000)*V18*X18)*AD18),"This intervention is not permitted within the SSM ▲"))</f>
        <v/>
      </c>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363"/>
    </row>
    <row r="19" spans="1:76" ht="15.6" customHeight="1">
      <c r="A19" s="224"/>
      <c r="B19" s="171">
        <v>9</v>
      </c>
      <c r="C19" s="427" t="s">
        <v>291</v>
      </c>
      <c r="D19" s="737"/>
      <c r="E19" s="737"/>
      <c r="F19" s="737"/>
      <c r="G19" s="737"/>
      <c r="H19" s="737"/>
      <c r="I19" s="174"/>
      <c r="J19" s="174"/>
      <c r="K19" s="174"/>
      <c r="L19" s="175" t="str" cm="1">
        <f t="array" ref="L19">IF(D19="","",IFERROR(IF(I19="","",((I19/1000)*V19*X19)*AD19*AJ19),"This intervention is not permitted within the SSM ▲"))</f>
        <v/>
      </c>
      <c r="M19" s="175" t="str" cm="1">
        <f t="array" ref="M19">IF(I19="","",IF(J19+K19&gt;I19,"Length Error ▲",I19-J19-K19))</f>
        <v/>
      </c>
      <c r="N19" s="175" t="str" cm="1">
        <f t="array" ref="N19">IFERROR(IF(I19="","",IF(M19="Length Error ▲","Length Error ▲",((M19/1000)*V19*X19)*AD19*AJ19)),"This intervention is not permitted within the SSM ▲")</f>
        <v/>
      </c>
      <c r="O19" s="176"/>
      <c r="P19" s="177"/>
      <c r="Q19" s="225"/>
      <c r="R19" s="720"/>
      <c r="S19" s="226"/>
      <c r="T19" s="730" t="str" cm="1">
        <f t="array" ref="T19">IF(D19="","",VLOOKUP(D19,'9. All Habitats + Multipliers'!$C$4:$K$102,5,FALSE))</f>
        <v/>
      </c>
      <c r="U19" s="731"/>
      <c r="V19" s="178" t="str" cm="1">
        <f t="array" ref="V19">IF(T19="","",VLOOKUP(T19,'11. Lists'!$B$47:$D$49,2,FALSE))</f>
        <v/>
      </c>
      <c r="W19" s="161" t="str" cm="1">
        <f t="array" ref="W19">IF(D19="","",VLOOKUP(D19,'10. Condition and Temporal'!$B$6:$C$103,2,FALSE))</f>
        <v/>
      </c>
      <c r="X19" s="178" t="str" cm="1">
        <f t="array" ref="X19">IF(W19="","",VLOOKUP(W19,'11. Lists'!$F$47:$G$51,2,FALSE))</f>
        <v/>
      </c>
      <c r="Y19" s="291"/>
      <c r="Z19" s="292"/>
      <c r="AA19" s="425"/>
      <c r="AB19" s="162" t="str" cm="1">
        <f t="array" ref="AB19">IF(F19="","",F19)</f>
        <v/>
      </c>
      <c r="AC19" s="162" t="str" cm="1">
        <f t="array" ref="AC19">IF(AB19="","",VLOOKUP(AB19,'11. Lists'!$F$36:$H$38,2,FALSE))</f>
        <v/>
      </c>
      <c r="AD19" s="178" t="str" cm="1">
        <f t="array" ref="AD19">IF(AB19="","",VLOOKUP(AB19,'11. Lists'!$F$36:$H$38,3,FALSE))</f>
        <v/>
      </c>
      <c r="AE19" s="161" t="str" cm="1">
        <f t="array" ref="AE19">IF(D19="","",((J19/1000)*V19*X19)*AD19*AJ19)</f>
        <v/>
      </c>
      <c r="AF19" s="162" t="str" cm="1">
        <f t="array" ref="AF19">IF(D19="","",((K19/1000)*V19*X19)*AD19*AJ19)</f>
        <v/>
      </c>
      <c r="AG19" s="178" t="str" cm="1">
        <f t="array" ref="AG19">IF(D19="","",M19)</f>
        <v/>
      </c>
      <c r="AH19" s="161" t="str" cm="1">
        <f t="array" ref="AH19">IF(T19="","",VLOOKUP(T19,'11. Lists'!$B$47:$D$49,3,FALSE))</f>
        <v/>
      </c>
      <c r="AI19" s="162" t="str" cm="1">
        <f t="array" ref="AI19">IF(D19="","",VLOOKUP(D19,'10. Condition and Temporal'!$B$6:$L$103,4,FALSE))</f>
        <v/>
      </c>
      <c r="AJ19" s="426" t="str">
        <v>1</v>
      </c>
      <c r="AK19" s="419" t="str">
        <v>1</v>
      </c>
      <c r="AL19" s="416"/>
      <c r="AM19" s="416"/>
      <c r="AN19" s="420"/>
      <c r="AO19" s="88"/>
      <c r="AP19" s="88"/>
      <c r="AQ19" s="88"/>
      <c r="AR19" s="352" t="str" cm="1">
        <f t="array" ref="AR19">IF(D19="","",IFERROR(IF(I19="","",((I19/1000)*V19*X19)*AD19),"This intervention is not permitted within the SSM ▲"))</f>
        <v/>
      </c>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363"/>
    </row>
    <row r="20" spans="1:76" ht="15.6" customHeight="1">
      <c r="A20" s="224"/>
      <c r="B20" s="171">
        <v>10</v>
      </c>
      <c r="C20" s="427" t="s">
        <v>291</v>
      </c>
      <c r="D20" s="737"/>
      <c r="E20" s="737"/>
      <c r="F20" s="737"/>
      <c r="G20" s="737"/>
      <c r="H20" s="737"/>
      <c r="I20" s="174"/>
      <c r="J20" s="174"/>
      <c r="K20" s="174"/>
      <c r="L20" s="175" t="str" cm="1">
        <f t="array" ref="L20">IF(D20="","",IFERROR(IF(I20="","",((I20/1000)*V20*X20)*AD20*AJ20),"This intervention is not permitted within the SSM ▲"))</f>
        <v/>
      </c>
      <c r="M20" s="175" t="str" cm="1">
        <f t="array" ref="M20">IF(I20="","",IF(J20+K20&gt;I20,"Length Error ▲",I20-J20-K20))</f>
        <v/>
      </c>
      <c r="N20" s="175" t="str" cm="1">
        <f t="array" ref="N20">IFERROR(IF(I20="","",IF(M20="Length Error ▲","Length Error ▲",((M20/1000)*V20*X20)*AD20*AJ20)),"This intervention is not permitted within the SSM ▲")</f>
        <v/>
      </c>
      <c r="O20" s="176"/>
      <c r="P20" s="177"/>
      <c r="Q20" s="225"/>
      <c r="R20" s="720"/>
      <c r="S20" s="226"/>
      <c r="T20" s="730" t="str" cm="1">
        <f t="array" ref="T20">IF(D20="","",VLOOKUP(D20,'9. All Habitats + Multipliers'!$C$4:$K$102,5,FALSE))</f>
        <v/>
      </c>
      <c r="U20" s="731"/>
      <c r="V20" s="178" t="str" cm="1">
        <f t="array" ref="V20">IF(T20="","",VLOOKUP(T20,'11. Lists'!$B$47:$D$49,2,FALSE))</f>
        <v/>
      </c>
      <c r="W20" s="161" t="str" cm="1">
        <f t="array" ref="W20">IF(D20="","",VLOOKUP(D20,'10. Condition and Temporal'!$B$6:$C$103,2,FALSE))</f>
        <v/>
      </c>
      <c r="X20" s="178" t="str" cm="1">
        <f t="array" ref="X20">IF(W20="","",VLOOKUP(W20,'11. Lists'!$F$47:$G$51,2,FALSE))</f>
        <v/>
      </c>
      <c r="Y20" s="291"/>
      <c r="Z20" s="292"/>
      <c r="AA20" s="425"/>
      <c r="AB20" s="162" t="str" cm="1">
        <f t="array" ref="AB20">IF(F20="","",F20)</f>
        <v/>
      </c>
      <c r="AC20" s="162" t="str" cm="1">
        <f t="array" ref="AC20">IF(AB20="","",VLOOKUP(AB20,'11. Lists'!$F$36:$H$38,2,FALSE))</f>
        <v/>
      </c>
      <c r="AD20" s="178" t="str" cm="1">
        <f t="array" ref="AD20">IF(AB20="","",VLOOKUP(AB20,'11. Lists'!$F$36:$H$38,3,FALSE))</f>
        <v/>
      </c>
      <c r="AE20" s="161" t="str" cm="1">
        <f t="array" ref="AE20">IF(D20="","",((J20/1000)*V20*X20)*AD20*AJ20)</f>
        <v/>
      </c>
      <c r="AF20" s="162" t="str" cm="1">
        <f t="array" ref="AF20">IF(D20="","",((K20/1000)*V20*X20)*AD20*AJ20)</f>
        <v/>
      </c>
      <c r="AG20" s="178" t="str" cm="1">
        <f t="array" ref="AG20">IF(D20="","",M20)</f>
        <v/>
      </c>
      <c r="AH20" s="161" t="str" cm="1">
        <f t="array" ref="AH20">IF(T20="","",VLOOKUP(T20,'11. Lists'!$B$47:$D$49,3,FALSE))</f>
        <v/>
      </c>
      <c r="AI20" s="162" t="str" cm="1">
        <f t="array" ref="AI20">IF(D20="","",VLOOKUP(D20,'10. Condition and Temporal'!$B$6:$L$103,4,FALSE))</f>
        <v/>
      </c>
      <c r="AJ20" s="426" t="str">
        <v>1</v>
      </c>
      <c r="AK20" s="419" t="str">
        <v>1</v>
      </c>
      <c r="AL20" s="416"/>
      <c r="AM20" s="416"/>
      <c r="AN20" s="420"/>
      <c r="AO20" s="88"/>
      <c r="AP20" s="88"/>
      <c r="AQ20" s="88"/>
      <c r="AR20" s="352" t="str" cm="1">
        <f t="array" ref="AR20">IF(D20="","",IFERROR(IF(I20="","",((I20/1000)*V20*X20)*AD20),"This intervention is not permitted within the SSM ▲"))</f>
        <v/>
      </c>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363"/>
    </row>
    <row r="21" spans="1:76" ht="15.6" customHeight="1">
      <c r="A21" s="224"/>
      <c r="B21" s="171">
        <v>11</v>
      </c>
      <c r="C21" s="427" t="s">
        <v>291</v>
      </c>
      <c r="D21" s="737"/>
      <c r="E21" s="737"/>
      <c r="F21" s="737"/>
      <c r="G21" s="737"/>
      <c r="H21" s="737"/>
      <c r="I21" s="174"/>
      <c r="J21" s="174"/>
      <c r="K21" s="174"/>
      <c r="L21" s="175" t="str" cm="1">
        <f t="array" ref="L21">IF(D21="","",IFERROR(IF(I21="","",((I21/1000)*V21*X21)*AD21*AJ21),"This intervention is not permitted within the SSM ▲"))</f>
        <v/>
      </c>
      <c r="M21" s="175" t="str" cm="1">
        <f t="array" ref="M21">IF(I21="","",IF(J21+K21&gt;I21,"Length Error ▲",I21-J21-K21))</f>
        <v/>
      </c>
      <c r="N21" s="175" t="str" cm="1">
        <f t="array" ref="N21">IFERROR(IF(I21="","",IF(M21="Length Error ▲","Length Error ▲",((M21/1000)*V21*X21)*AD21*AJ21)),"This intervention is not permitted within the SSM ▲")</f>
        <v/>
      </c>
      <c r="O21" s="176"/>
      <c r="P21" s="177"/>
      <c r="Q21" s="225"/>
      <c r="R21" s="720"/>
      <c r="S21" s="226"/>
      <c r="T21" s="730" t="str" cm="1">
        <f t="array" ref="T21">IF(D21="","",VLOOKUP(D21,'9. All Habitats + Multipliers'!$C$4:$K$102,5,FALSE))</f>
        <v/>
      </c>
      <c r="U21" s="731"/>
      <c r="V21" s="178" t="str" cm="1">
        <f t="array" ref="V21">IF(T21="","",VLOOKUP(T21,'11. Lists'!$B$47:$D$49,2,FALSE))</f>
        <v/>
      </c>
      <c r="W21" s="161" t="str" cm="1">
        <f t="array" ref="W21">IF(D21="","",VLOOKUP(D21,'10. Condition and Temporal'!$B$6:$C$103,2,FALSE))</f>
        <v/>
      </c>
      <c r="X21" s="178" t="str" cm="1">
        <f t="array" ref="X21">IF(W21="","",VLOOKUP(W21,'11. Lists'!$F$47:$G$51,2,FALSE))</f>
        <v/>
      </c>
      <c r="Y21" s="291"/>
      <c r="Z21" s="292"/>
      <c r="AA21" s="425"/>
      <c r="AB21" s="162" t="str" cm="1">
        <f t="array" ref="AB21">IF(F21="","",F21)</f>
        <v/>
      </c>
      <c r="AC21" s="162" t="str" cm="1">
        <f t="array" ref="AC21">IF(AB21="","",VLOOKUP(AB21,'11. Lists'!$F$36:$H$38,2,FALSE))</f>
        <v/>
      </c>
      <c r="AD21" s="178" t="str" cm="1">
        <f t="array" ref="AD21">IF(AB21="","",VLOOKUP(AB21,'11. Lists'!$F$36:$H$38,3,FALSE))</f>
        <v/>
      </c>
      <c r="AE21" s="161" t="str" cm="1">
        <f t="array" ref="AE21">IF(D21="","",((J21/1000)*V21*X21)*AD21*AJ21)</f>
        <v/>
      </c>
      <c r="AF21" s="162" t="str" cm="1">
        <f t="array" ref="AF21">IF(D21="","",((K21/1000)*V21*X21)*AD21*AJ21)</f>
        <v/>
      </c>
      <c r="AG21" s="178" t="str" cm="1">
        <f t="array" ref="AG21">IF(D21="","",M21)</f>
        <v/>
      </c>
      <c r="AH21" s="161" t="str" cm="1">
        <f t="array" ref="AH21">IF(T21="","",VLOOKUP(T21,'11. Lists'!$B$47:$D$49,3,FALSE))</f>
        <v/>
      </c>
      <c r="AI21" s="162" t="str" cm="1">
        <f t="array" ref="AI21">IF(D21="","",VLOOKUP(D21,'10. Condition and Temporal'!$B$6:$L$103,4,FALSE))</f>
        <v/>
      </c>
      <c r="AJ21" s="426" t="str">
        <v>1</v>
      </c>
      <c r="AK21" s="419" t="str">
        <v>1</v>
      </c>
      <c r="AL21" s="416"/>
      <c r="AM21" s="416"/>
      <c r="AN21" s="420"/>
      <c r="AO21" s="88"/>
      <c r="AP21" s="88"/>
      <c r="AQ21" s="88"/>
      <c r="AR21" s="352" t="str" cm="1">
        <f t="array" ref="AR21">IF(D21="","",IFERROR(IF(I21="","",((I21/1000)*V21*X21)*AD21),"This intervention is not permitted within the SSM ▲"))</f>
        <v/>
      </c>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363"/>
    </row>
    <row r="22" spans="1:76" ht="15.6" customHeight="1">
      <c r="A22" s="224"/>
      <c r="B22" s="171">
        <v>12</v>
      </c>
      <c r="C22" s="427" t="s">
        <v>291</v>
      </c>
      <c r="D22" s="737"/>
      <c r="E22" s="737"/>
      <c r="F22" s="737"/>
      <c r="G22" s="737"/>
      <c r="H22" s="737"/>
      <c r="I22" s="174"/>
      <c r="J22" s="174"/>
      <c r="K22" s="174"/>
      <c r="L22" s="175" t="str" cm="1">
        <f t="array" ref="L22">IF(D22="","",IFERROR(IF(I22="","",((I22/1000)*V22*X22)*AD22*AJ22),"This intervention is not permitted within the SSM ▲"))</f>
        <v/>
      </c>
      <c r="M22" s="175" t="str" cm="1">
        <f t="array" ref="M22">IF(I22="","",IF(J22+K22&gt;I22,"Length Error ▲",I22-J22-K22))</f>
        <v/>
      </c>
      <c r="N22" s="175" t="str" cm="1">
        <f t="array" ref="N22">IFERROR(IF(I22="","",IF(M22="Length Error ▲","Length Error ▲",((M22/1000)*V22*X22)*AD22*AJ22)),"This intervention is not permitted within the SSM ▲")</f>
        <v/>
      </c>
      <c r="O22" s="176"/>
      <c r="P22" s="177"/>
      <c r="Q22" s="225"/>
      <c r="R22" s="720"/>
      <c r="S22" s="226"/>
      <c r="T22" s="730" t="str" cm="1">
        <f t="array" ref="T22">IF(D22="","",VLOOKUP(D22,'9. All Habitats + Multipliers'!$C$4:$K$102,5,FALSE))</f>
        <v/>
      </c>
      <c r="U22" s="731"/>
      <c r="V22" s="178" t="str" cm="1">
        <f t="array" ref="V22">IF(T22="","",VLOOKUP(T22,'11. Lists'!$B$47:$D$49,2,FALSE))</f>
        <v/>
      </c>
      <c r="W22" s="161" t="str" cm="1">
        <f t="array" ref="W22">IF(D22="","",VLOOKUP(D22,'10. Condition and Temporal'!$B$6:$C$103,2,FALSE))</f>
        <v/>
      </c>
      <c r="X22" s="178" t="str" cm="1">
        <f t="array" ref="X22">IF(W22="","",VLOOKUP(W22,'11. Lists'!$F$47:$G$51,2,FALSE))</f>
        <v/>
      </c>
      <c r="Y22" s="291"/>
      <c r="Z22" s="292"/>
      <c r="AA22" s="425"/>
      <c r="AB22" s="162" t="str" cm="1">
        <f t="array" ref="AB22">IF(F22="","",F22)</f>
        <v/>
      </c>
      <c r="AC22" s="162" t="str" cm="1">
        <f t="array" ref="AC22">IF(AB22="","",VLOOKUP(AB22,'11. Lists'!$F$36:$H$38,2,FALSE))</f>
        <v/>
      </c>
      <c r="AD22" s="178" t="str" cm="1">
        <f t="array" ref="AD22">IF(AB22="","",VLOOKUP(AB22,'11. Lists'!$F$36:$H$38,3,FALSE))</f>
        <v/>
      </c>
      <c r="AE22" s="161" t="str" cm="1">
        <f t="array" ref="AE22">IF(D22="","",((J22/1000)*V22*X22)*AD22*AJ22)</f>
        <v/>
      </c>
      <c r="AF22" s="162" t="str" cm="1">
        <f t="array" ref="AF22">IF(D22="","",((K22/1000)*V22*X22)*AD22*AJ22)</f>
        <v/>
      </c>
      <c r="AG22" s="178" t="str" cm="1">
        <f t="array" ref="AG22">IF(D22="","",M22)</f>
        <v/>
      </c>
      <c r="AH22" s="161" t="str" cm="1">
        <f t="array" ref="AH22">IF(T22="","",VLOOKUP(T22,'11. Lists'!$B$47:$D$49,3,FALSE))</f>
        <v/>
      </c>
      <c r="AI22" s="162" t="str" cm="1">
        <f t="array" ref="AI22">IF(D22="","",VLOOKUP(D22,'10. Condition and Temporal'!$B$6:$L$103,4,FALSE))</f>
        <v/>
      </c>
      <c r="AJ22" s="426" t="str">
        <v>1</v>
      </c>
      <c r="AK22" s="419" t="str">
        <v>1</v>
      </c>
      <c r="AL22" s="416"/>
      <c r="AM22" s="416"/>
      <c r="AN22" s="420"/>
      <c r="AO22" s="88"/>
      <c r="AP22" s="88"/>
      <c r="AQ22" s="88"/>
      <c r="AR22" s="352" t="str" cm="1">
        <f t="array" ref="AR22">IF(D22="","",IFERROR(IF(I22="","",((I22/1000)*V22*X22)*AD22),"This intervention is not permitted within the SSM ▲"))</f>
        <v/>
      </c>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363"/>
    </row>
    <row r="23" spans="1:76" ht="15.6" customHeight="1">
      <c r="A23" s="224"/>
      <c r="B23" s="171">
        <v>13</v>
      </c>
      <c r="C23" s="427" t="s">
        <v>291</v>
      </c>
      <c r="D23" s="737"/>
      <c r="E23" s="737"/>
      <c r="F23" s="737"/>
      <c r="G23" s="737"/>
      <c r="H23" s="737"/>
      <c r="I23" s="174"/>
      <c r="J23" s="174"/>
      <c r="K23" s="174"/>
      <c r="L23" s="175" t="str" cm="1">
        <f t="array" ref="L23">IF(D23="","",IFERROR(IF(I23="","",((I23/1000)*V23*X23)*AD23*AJ23),"This intervention is not permitted within the SSM ▲"))</f>
        <v/>
      </c>
      <c r="M23" s="175" t="str" cm="1">
        <f t="array" ref="M23">IF(I23="","",IF(J23+K23&gt;I23,"Length Error ▲",I23-J23-K23))</f>
        <v/>
      </c>
      <c r="N23" s="175" t="str" cm="1">
        <f t="array" ref="N23">IFERROR(IF(I23="","",IF(M23="Length Error ▲","Length Error ▲",((M23/1000)*V23*X23)*AD23*AJ23)),"This intervention is not permitted within the SSM ▲")</f>
        <v/>
      </c>
      <c r="O23" s="176"/>
      <c r="P23" s="177"/>
      <c r="Q23" s="225"/>
      <c r="R23" s="720"/>
      <c r="S23" s="226"/>
      <c r="T23" s="730" t="str" cm="1">
        <f t="array" ref="T23">IF(D23="","",VLOOKUP(D23,'9. All Habitats + Multipliers'!$C$4:$K$102,5,FALSE))</f>
        <v/>
      </c>
      <c r="U23" s="731"/>
      <c r="V23" s="178" t="str" cm="1">
        <f t="array" ref="V23">IF(T23="","",VLOOKUP(T23,'11. Lists'!$B$47:$D$49,2,FALSE))</f>
        <v/>
      </c>
      <c r="W23" s="161" t="str" cm="1">
        <f t="array" ref="W23">IF(D23="","",VLOOKUP(D23,'10. Condition and Temporal'!$B$6:$C$103,2,FALSE))</f>
        <v/>
      </c>
      <c r="X23" s="178" t="str" cm="1">
        <f t="array" ref="X23">IF(W23="","",VLOOKUP(W23,'11. Lists'!$F$47:$G$51,2,FALSE))</f>
        <v/>
      </c>
      <c r="Y23" s="291"/>
      <c r="Z23" s="292"/>
      <c r="AA23" s="425"/>
      <c r="AB23" s="162" t="str" cm="1">
        <f t="array" ref="AB23">IF(F23="","",F23)</f>
        <v/>
      </c>
      <c r="AC23" s="162" t="str" cm="1">
        <f t="array" ref="AC23">IF(AB23="","",VLOOKUP(AB23,'11. Lists'!$F$36:$H$38,2,FALSE))</f>
        <v/>
      </c>
      <c r="AD23" s="178" t="str" cm="1">
        <f t="array" ref="AD23">IF(AB23="","",VLOOKUP(AB23,'11. Lists'!$F$36:$H$38,3,FALSE))</f>
        <v/>
      </c>
      <c r="AE23" s="161" t="str" cm="1">
        <f t="array" ref="AE23">IF(D23="","",((J23/1000)*V23*X23)*AD23*AJ23)</f>
        <v/>
      </c>
      <c r="AF23" s="162" t="str" cm="1">
        <f t="array" ref="AF23">IF(D23="","",((K23/1000)*V23*X23)*AD23*AJ23)</f>
        <v/>
      </c>
      <c r="AG23" s="178" t="str" cm="1">
        <f t="array" ref="AG23">IF(D23="","",M23)</f>
        <v/>
      </c>
      <c r="AH23" s="161" t="str" cm="1">
        <f t="array" ref="AH23">IF(T23="","",VLOOKUP(T23,'11. Lists'!$B$47:$D$49,3,FALSE))</f>
        <v/>
      </c>
      <c r="AI23" s="162" t="str" cm="1">
        <f t="array" ref="AI23">IF(D23="","",VLOOKUP(D23,'10. Condition and Temporal'!$B$6:$L$103,4,FALSE))</f>
        <v/>
      </c>
      <c r="AJ23" s="426" t="str">
        <v>1</v>
      </c>
      <c r="AK23" s="419" t="str">
        <v>1</v>
      </c>
      <c r="AL23" s="416"/>
      <c r="AM23" s="416"/>
      <c r="AN23" s="420"/>
      <c r="AO23" s="88"/>
      <c r="AP23" s="88"/>
      <c r="AQ23" s="88"/>
      <c r="AR23" s="352" t="str" cm="1">
        <f t="array" ref="AR23">IF(D23="","",IFERROR(IF(I23="","",((I23/1000)*V23*X23)*AD23),"This intervention is not permitted within the SSM ▲"))</f>
        <v/>
      </c>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363"/>
    </row>
    <row r="24" spans="1:76" ht="15.6" customHeight="1">
      <c r="A24" s="224"/>
      <c r="B24" s="171">
        <v>14</v>
      </c>
      <c r="C24" s="427" t="s">
        <v>291</v>
      </c>
      <c r="D24" s="737"/>
      <c r="E24" s="737"/>
      <c r="F24" s="737"/>
      <c r="G24" s="737"/>
      <c r="H24" s="737"/>
      <c r="I24" s="174"/>
      <c r="J24" s="174"/>
      <c r="K24" s="174"/>
      <c r="L24" s="175" t="str" cm="1">
        <f t="array" ref="L24">IF(D24="","",IFERROR(IF(I24="","",((I24/1000)*V24*X24)*AD24*AJ24),"This intervention is not permitted within the SSM ▲"))</f>
        <v/>
      </c>
      <c r="M24" s="175" t="str" cm="1">
        <f t="array" ref="M24">IF(I24="","",IF(J24+K24&gt;I24,"Length Error ▲",I24-J24-K24))</f>
        <v/>
      </c>
      <c r="N24" s="175" t="str" cm="1">
        <f t="array" ref="N24">IFERROR(IF(I24="","",IF(M24="Length Error ▲","Length Error ▲",((M24/1000)*V24*X24)*AD24*AJ24)),"This intervention is not permitted within the SSM ▲")</f>
        <v/>
      </c>
      <c r="O24" s="176"/>
      <c r="P24" s="177"/>
      <c r="Q24" s="225"/>
      <c r="R24" s="720"/>
      <c r="S24" s="226"/>
      <c r="T24" s="730" t="str" cm="1">
        <f t="array" ref="T24">IF(D24="","",VLOOKUP(D24,'9. All Habitats + Multipliers'!$C$4:$K$102,5,FALSE))</f>
        <v/>
      </c>
      <c r="U24" s="731"/>
      <c r="V24" s="178" t="str" cm="1">
        <f t="array" ref="V24">IF(T24="","",VLOOKUP(T24,'11. Lists'!$B$47:$D$49,2,FALSE))</f>
        <v/>
      </c>
      <c r="W24" s="161" t="str" cm="1">
        <f t="array" ref="W24">IF(D24="","",VLOOKUP(D24,'10. Condition and Temporal'!$B$6:$C$103,2,FALSE))</f>
        <v/>
      </c>
      <c r="X24" s="178" t="str" cm="1">
        <f t="array" ref="X24">IF(W24="","",VLOOKUP(W24,'11. Lists'!$F$47:$G$51,2,FALSE))</f>
        <v/>
      </c>
      <c r="Y24" s="291"/>
      <c r="Z24" s="292"/>
      <c r="AA24" s="425"/>
      <c r="AB24" s="162" t="str" cm="1">
        <f t="array" ref="AB24">IF(F24="","",F24)</f>
        <v/>
      </c>
      <c r="AC24" s="162" t="str" cm="1">
        <f t="array" ref="AC24">IF(AB24="","",VLOOKUP(AB24,'11. Lists'!$F$36:$H$38,2,FALSE))</f>
        <v/>
      </c>
      <c r="AD24" s="178" t="str" cm="1">
        <f t="array" ref="AD24">IF(AB24="","",VLOOKUP(AB24,'11. Lists'!$F$36:$H$38,3,FALSE))</f>
        <v/>
      </c>
      <c r="AE24" s="161" t="str" cm="1">
        <f t="array" ref="AE24">IF(D24="","",((J24/1000)*V24*X24)*AD24*AJ24)</f>
        <v/>
      </c>
      <c r="AF24" s="162" t="str" cm="1">
        <f t="array" ref="AF24">IF(D24="","",((K24/1000)*V24*X24)*AD24*AJ24)</f>
        <v/>
      </c>
      <c r="AG24" s="178" t="str" cm="1">
        <f t="array" ref="AG24">IF(D24="","",M24)</f>
        <v/>
      </c>
      <c r="AH24" s="161" t="str" cm="1">
        <f t="array" ref="AH24">IF(T24="","",VLOOKUP(T24,'11. Lists'!$B$47:$D$49,3,FALSE))</f>
        <v/>
      </c>
      <c r="AI24" s="162" t="str" cm="1">
        <f t="array" ref="AI24">IF(D24="","",VLOOKUP(D24,'10. Condition and Temporal'!$B$6:$L$103,4,FALSE))</f>
        <v/>
      </c>
      <c r="AJ24" s="426" t="str">
        <v>1</v>
      </c>
      <c r="AK24" s="419" t="str">
        <v>1</v>
      </c>
      <c r="AL24" s="416"/>
      <c r="AM24" s="416"/>
      <c r="AN24" s="420"/>
      <c r="AO24" s="88"/>
      <c r="AP24" s="88"/>
      <c r="AQ24" s="88"/>
      <c r="AR24" s="352" t="str" cm="1">
        <f t="array" ref="AR24">IF(D24="","",IFERROR(IF(I24="","",((I24/1000)*V24*X24)*AD24),"This intervention is not permitted within the SSM ▲"))</f>
        <v/>
      </c>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363"/>
    </row>
    <row r="25" spans="1:76" ht="15.6" customHeight="1">
      <c r="A25" s="224"/>
      <c r="B25" s="171">
        <v>15</v>
      </c>
      <c r="C25" s="427" t="s">
        <v>291</v>
      </c>
      <c r="D25" s="737"/>
      <c r="E25" s="737"/>
      <c r="F25" s="737"/>
      <c r="G25" s="737"/>
      <c r="H25" s="737"/>
      <c r="I25" s="174"/>
      <c r="J25" s="174"/>
      <c r="K25" s="174"/>
      <c r="L25" s="175" t="str" cm="1">
        <f t="array" ref="L25">IF(D25="","",IFERROR(IF(I25="","",((I25/1000)*V25*X25)*AD25*AJ25),"This intervention is not permitted within the SSM ▲"))</f>
        <v/>
      </c>
      <c r="M25" s="175" t="str" cm="1">
        <f t="array" ref="M25">IF(I25="","",IF(J25+K25&gt;I25,"Length Error ▲",I25-J25-K25))</f>
        <v/>
      </c>
      <c r="N25" s="175" t="str" cm="1">
        <f t="array" ref="N25">IFERROR(IF(I25="","",IF(M25="Length Error ▲","Length Error ▲",((M25/1000)*V25*X25)*AD25*AJ25)),"This intervention is not permitted within the SSM ▲")</f>
        <v/>
      </c>
      <c r="O25" s="176"/>
      <c r="P25" s="177"/>
      <c r="Q25" s="225"/>
      <c r="R25" s="720"/>
      <c r="S25" s="226"/>
      <c r="T25" s="730" t="str" cm="1">
        <f t="array" ref="T25">IF(D25="","",VLOOKUP(D25,'9. All Habitats + Multipliers'!$C$4:$K$102,5,FALSE))</f>
        <v/>
      </c>
      <c r="U25" s="731"/>
      <c r="V25" s="178" t="str" cm="1">
        <f t="array" ref="V25">IF(T25="","",VLOOKUP(T25,'11. Lists'!$B$47:$D$49,2,FALSE))</f>
        <v/>
      </c>
      <c r="W25" s="161" t="str" cm="1">
        <f t="array" ref="W25">IF(D25="","",VLOOKUP(D25,'10. Condition and Temporal'!$B$6:$C$103,2,FALSE))</f>
        <v/>
      </c>
      <c r="X25" s="178" t="str" cm="1">
        <f t="array" ref="X25">IF(W25="","",VLOOKUP(W25,'11. Lists'!$F$47:$G$51,2,FALSE))</f>
        <v/>
      </c>
      <c r="Y25" s="291"/>
      <c r="Z25" s="292"/>
      <c r="AA25" s="425"/>
      <c r="AB25" s="162" t="str" cm="1">
        <f t="array" ref="AB25">IF(F25="","",F25)</f>
        <v/>
      </c>
      <c r="AC25" s="162" t="str" cm="1">
        <f t="array" ref="AC25">IF(AB25="","",VLOOKUP(AB25,'11. Lists'!$F$36:$H$38,2,FALSE))</f>
        <v/>
      </c>
      <c r="AD25" s="178" t="str" cm="1">
        <f t="array" ref="AD25">IF(AB25="","",VLOOKUP(AB25,'11. Lists'!$F$36:$H$38,3,FALSE))</f>
        <v/>
      </c>
      <c r="AE25" s="161" t="str" cm="1">
        <f t="array" ref="AE25">IF(D25="","",((J25/1000)*V25*X25)*AD25*AJ25)</f>
        <v/>
      </c>
      <c r="AF25" s="162" t="str" cm="1">
        <f t="array" ref="AF25">IF(D25="","",((K25/1000)*V25*X25)*AD25*AJ25)</f>
        <v/>
      </c>
      <c r="AG25" s="178" t="str" cm="1">
        <f t="array" ref="AG25">IF(D25="","",M25)</f>
        <v/>
      </c>
      <c r="AH25" s="161" t="str" cm="1">
        <f t="array" ref="AH25">IF(T25="","",VLOOKUP(T25,'11. Lists'!$B$47:$D$49,3,FALSE))</f>
        <v/>
      </c>
      <c r="AI25" s="162" t="str" cm="1">
        <f t="array" ref="AI25">IF(D25="","",VLOOKUP(D25,'10. Condition and Temporal'!$B$6:$L$103,4,FALSE))</f>
        <v/>
      </c>
      <c r="AJ25" s="426" t="str">
        <v>1</v>
      </c>
      <c r="AK25" s="419" t="str">
        <v>1</v>
      </c>
      <c r="AL25" s="416"/>
      <c r="AM25" s="416"/>
      <c r="AN25" s="420"/>
      <c r="AO25" s="88"/>
      <c r="AP25" s="88"/>
      <c r="AQ25" s="88"/>
      <c r="AR25" s="352" t="str" cm="1">
        <f t="array" ref="AR25">IF(D25="","",IFERROR(IF(I25="","",((I25/1000)*V25*X25)*AD25),"This intervention is not permitted within the SSM ▲"))</f>
        <v/>
      </c>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363"/>
    </row>
    <row r="26" spans="1:76" ht="15.6" customHeight="1">
      <c r="A26" s="224"/>
      <c r="B26" s="171">
        <v>16</v>
      </c>
      <c r="C26" s="427" t="s">
        <v>291</v>
      </c>
      <c r="D26" s="737"/>
      <c r="E26" s="737"/>
      <c r="F26" s="737"/>
      <c r="G26" s="737"/>
      <c r="H26" s="737"/>
      <c r="I26" s="174"/>
      <c r="J26" s="174"/>
      <c r="K26" s="174"/>
      <c r="L26" s="175" t="str" cm="1">
        <f t="array" ref="L26">IF(D26="","",IFERROR(IF(I26="","",((I26/1000)*V26*X26)*AD26*AJ26),"This intervention is not permitted within the SSM ▲"))</f>
        <v/>
      </c>
      <c r="M26" s="175" t="str" cm="1">
        <f t="array" ref="M26">IF(I26="","",IF(J26+K26&gt;I26,"Length Error ▲",I26-J26-K26))</f>
        <v/>
      </c>
      <c r="N26" s="175" t="str" cm="1">
        <f t="array" ref="N26">IFERROR(IF(I26="","",IF(M26="Length Error ▲","Length Error ▲",((M26/1000)*V26*X26)*AD26*AJ26)),"This intervention is not permitted within the SSM ▲")</f>
        <v/>
      </c>
      <c r="O26" s="176"/>
      <c r="P26" s="177"/>
      <c r="Q26" s="225"/>
      <c r="R26" s="720"/>
      <c r="S26" s="226"/>
      <c r="T26" s="730" t="str" cm="1">
        <f t="array" ref="T26">IF(D26="","",VLOOKUP(D26,'9. All Habitats + Multipliers'!$C$4:$K$102,5,FALSE))</f>
        <v/>
      </c>
      <c r="U26" s="731"/>
      <c r="V26" s="178" t="str" cm="1">
        <f t="array" ref="V26">IF(T26="","",VLOOKUP(T26,'11. Lists'!$B$47:$D$49,2,FALSE))</f>
        <v/>
      </c>
      <c r="W26" s="161" t="str" cm="1">
        <f t="array" ref="W26">IF(D26="","",VLOOKUP(D26,'10. Condition and Temporal'!$B$6:$C$103,2,FALSE))</f>
        <v/>
      </c>
      <c r="X26" s="178" t="str" cm="1">
        <f t="array" ref="X26">IF(W26="","",VLOOKUP(W26,'11. Lists'!$F$47:$G$51,2,FALSE))</f>
        <v/>
      </c>
      <c r="Y26" s="291"/>
      <c r="Z26" s="292"/>
      <c r="AA26" s="425"/>
      <c r="AB26" s="162" t="str" cm="1">
        <f t="array" ref="AB26">IF(F26="","",F26)</f>
        <v/>
      </c>
      <c r="AC26" s="162" t="str" cm="1">
        <f t="array" ref="AC26">IF(AB26="","",VLOOKUP(AB26,'11. Lists'!$F$36:$H$38,2,FALSE))</f>
        <v/>
      </c>
      <c r="AD26" s="178" t="str" cm="1">
        <f t="array" ref="AD26">IF(AB26="","",VLOOKUP(AB26,'11. Lists'!$F$36:$H$38,3,FALSE))</f>
        <v/>
      </c>
      <c r="AE26" s="161" t="str" cm="1">
        <f t="array" ref="AE26">IF(D26="","",((J26/1000)*V26*X26)*AD26*AJ26)</f>
        <v/>
      </c>
      <c r="AF26" s="162" t="str" cm="1">
        <f t="array" ref="AF26">IF(D26="","",((K26/1000)*V26*X26)*AD26*AJ26)</f>
        <v/>
      </c>
      <c r="AG26" s="178" t="str" cm="1">
        <f t="array" ref="AG26">IF(D26="","",M26)</f>
        <v/>
      </c>
      <c r="AH26" s="161" t="str" cm="1">
        <f t="array" ref="AH26">IF(T26="","",VLOOKUP(T26,'11. Lists'!$B$47:$D$49,3,FALSE))</f>
        <v/>
      </c>
      <c r="AI26" s="162" t="str" cm="1">
        <f t="array" ref="AI26">IF(D26="","",VLOOKUP(D26,'10. Condition and Temporal'!$B$6:$L$103,4,FALSE))</f>
        <v/>
      </c>
      <c r="AJ26" s="426" t="str">
        <v>1</v>
      </c>
      <c r="AK26" s="419" t="str">
        <v>1</v>
      </c>
      <c r="AL26" s="416"/>
      <c r="AM26" s="416"/>
      <c r="AN26" s="420"/>
      <c r="AO26" s="88"/>
      <c r="AP26" s="88"/>
      <c r="AQ26" s="88"/>
      <c r="AR26" s="352" t="str" cm="1">
        <f t="array" ref="AR26">IF(D26="","",IFERROR(IF(I26="","",((I26/1000)*V26*X26)*AD26),"This intervention is not permitted within the SSM ▲"))</f>
        <v/>
      </c>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363"/>
    </row>
    <row r="27" spans="1:76" ht="15.6" customHeight="1">
      <c r="A27" s="224"/>
      <c r="B27" s="171">
        <v>17</v>
      </c>
      <c r="C27" s="427" t="s">
        <v>291</v>
      </c>
      <c r="D27" s="737"/>
      <c r="E27" s="737"/>
      <c r="F27" s="737"/>
      <c r="G27" s="737"/>
      <c r="H27" s="737"/>
      <c r="I27" s="174"/>
      <c r="J27" s="174"/>
      <c r="K27" s="174"/>
      <c r="L27" s="175" t="str" cm="1">
        <f t="array" ref="L27">IF(D27="","",IFERROR(IF(I27="","",((I27/1000)*V27*X27)*AD27*AJ27),"This intervention is not permitted within the SSM ▲"))</f>
        <v/>
      </c>
      <c r="M27" s="175" t="str" cm="1">
        <f t="array" ref="M27">IF(I27="","",IF(J27+K27&gt;I27,"Length Error ▲",I27-J27-K27))</f>
        <v/>
      </c>
      <c r="N27" s="175" t="str" cm="1">
        <f t="array" ref="N27">IFERROR(IF(I27="","",IF(M27="Length Error ▲","Length Error ▲",((M27/1000)*V27*X27)*AD27*AJ27)),"This intervention is not permitted within the SSM ▲")</f>
        <v/>
      </c>
      <c r="O27" s="176"/>
      <c r="P27" s="177"/>
      <c r="Q27" s="225"/>
      <c r="R27" s="720"/>
      <c r="S27" s="226"/>
      <c r="T27" s="730" t="str" cm="1">
        <f t="array" ref="T27">IF(D27="","",VLOOKUP(D27,'9. All Habitats + Multipliers'!$C$4:$K$102,5,FALSE))</f>
        <v/>
      </c>
      <c r="U27" s="731"/>
      <c r="V27" s="178" t="str" cm="1">
        <f t="array" ref="V27">IF(T27="","",VLOOKUP(T27,'11. Lists'!$B$47:$D$49,2,FALSE))</f>
        <v/>
      </c>
      <c r="W27" s="161" t="str" cm="1">
        <f t="array" ref="W27">IF(D27="","",VLOOKUP(D27,'10. Condition and Temporal'!$B$6:$C$103,2,FALSE))</f>
        <v/>
      </c>
      <c r="X27" s="178" t="str" cm="1">
        <f t="array" ref="X27">IF(W27="","",VLOOKUP(W27,'11. Lists'!$F$47:$G$51,2,FALSE))</f>
        <v/>
      </c>
      <c r="Y27" s="291"/>
      <c r="Z27" s="292"/>
      <c r="AA27" s="425"/>
      <c r="AB27" s="162" t="str" cm="1">
        <f t="array" ref="AB27">IF(F27="","",F27)</f>
        <v/>
      </c>
      <c r="AC27" s="162" t="str" cm="1">
        <f t="array" ref="AC27">IF(AB27="","",VLOOKUP(AB27,'11. Lists'!$F$36:$H$38,2,FALSE))</f>
        <v/>
      </c>
      <c r="AD27" s="178" t="str" cm="1">
        <f t="array" ref="AD27">IF(AB27="","",VLOOKUP(AB27,'11. Lists'!$F$36:$H$38,3,FALSE))</f>
        <v/>
      </c>
      <c r="AE27" s="161" t="str" cm="1">
        <f t="array" ref="AE27">IF(D27="","",((J27/1000)*V27*X27)*AD27*AJ27)</f>
        <v/>
      </c>
      <c r="AF27" s="162" t="str" cm="1">
        <f t="array" ref="AF27">IF(D27="","",((K27/1000)*V27*X27)*AD27*AJ27)</f>
        <v/>
      </c>
      <c r="AG27" s="178" t="str" cm="1">
        <f t="array" ref="AG27">IF(D27="","",M27)</f>
        <v/>
      </c>
      <c r="AH27" s="161" t="str" cm="1">
        <f t="array" ref="AH27">IF(T27="","",VLOOKUP(T27,'11. Lists'!$B$47:$D$49,3,FALSE))</f>
        <v/>
      </c>
      <c r="AI27" s="162" t="str" cm="1">
        <f t="array" ref="AI27">IF(D27="","",VLOOKUP(D27,'10. Condition and Temporal'!$B$6:$L$103,4,FALSE))</f>
        <v/>
      </c>
      <c r="AJ27" s="426" t="str">
        <v>1</v>
      </c>
      <c r="AK27" s="419" t="str">
        <v>1</v>
      </c>
      <c r="AL27" s="416"/>
      <c r="AM27" s="416"/>
      <c r="AN27" s="420"/>
      <c r="AO27" s="88"/>
      <c r="AP27" s="88"/>
      <c r="AQ27" s="88"/>
      <c r="AR27" s="352" t="str" cm="1">
        <f t="array" ref="AR27">IF(D27="","",IFERROR(IF(I27="","",((I27/1000)*V27*X27)*AD27),"This intervention is not permitted within the SSM ▲"))</f>
        <v/>
      </c>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363"/>
    </row>
    <row r="28" spans="1:76" ht="15.6" customHeight="1">
      <c r="A28" s="224"/>
      <c r="B28" s="171">
        <v>18</v>
      </c>
      <c r="C28" s="427" t="s">
        <v>291</v>
      </c>
      <c r="D28" s="737"/>
      <c r="E28" s="737"/>
      <c r="F28" s="737"/>
      <c r="G28" s="737"/>
      <c r="H28" s="737"/>
      <c r="I28" s="174"/>
      <c r="J28" s="174"/>
      <c r="K28" s="174"/>
      <c r="L28" s="175" t="str" cm="1">
        <f t="array" ref="L28">IF(D28="","",IFERROR(IF(I28="","",((I28/1000)*V28*X28)*AD28*AJ28),"This intervention is not permitted within the SSM ▲"))</f>
        <v/>
      </c>
      <c r="M28" s="175" t="str" cm="1">
        <f t="array" ref="M28">IF(I28="","",IF(J28+K28&gt;I28,"Length Error ▲",I28-J28-K28))</f>
        <v/>
      </c>
      <c r="N28" s="175" t="str" cm="1">
        <f t="array" ref="N28">IFERROR(IF(I28="","",IF(M28="Length Error ▲","Length Error ▲",((M28/1000)*V28*X28)*AD28*AJ28)),"This intervention is not permitted within the SSM ▲")</f>
        <v/>
      </c>
      <c r="O28" s="176"/>
      <c r="P28" s="177"/>
      <c r="Q28" s="225"/>
      <c r="R28" s="720"/>
      <c r="S28" s="226"/>
      <c r="T28" s="730" t="str" cm="1">
        <f t="array" ref="T28">IF(D28="","",VLOOKUP(D28,'9. All Habitats + Multipliers'!$C$4:$K$102,5,FALSE))</f>
        <v/>
      </c>
      <c r="U28" s="731"/>
      <c r="V28" s="178" t="str" cm="1">
        <f t="array" ref="V28">IF(T28="","",VLOOKUP(T28,'11. Lists'!$B$47:$D$49,2,FALSE))</f>
        <v/>
      </c>
      <c r="W28" s="161" t="str" cm="1">
        <f t="array" ref="W28">IF(D28="","",VLOOKUP(D28,'10. Condition and Temporal'!$B$6:$C$103,2,FALSE))</f>
        <v/>
      </c>
      <c r="X28" s="178" t="str" cm="1">
        <f t="array" ref="X28">IF(W28="","",VLOOKUP(W28,'11. Lists'!$F$47:$G$51,2,FALSE))</f>
        <v/>
      </c>
      <c r="Y28" s="291"/>
      <c r="Z28" s="292"/>
      <c r="AA28" s="425"/>
      <c r="AB28" s="162" t="str" cm="1">
        <f t="array" ref="AB28">IF(F28="","",F28)</f>
        <v/>
      </c>
      <c r="AC28" s="162" t="str" cm="1">
        <f t="array" ref="AC28">IF(AB28="","",VLOOKUP(AB28,'11. Lists'!$F$36:$H$38,2,FALSE))</f>
        <v/>
      </c>
      <c r="AD28" s="178" t="str" cm="1">
        <f t="array" ref="AD28">IF(AB28="","",VLOOKUP(AB28,'11. Lists'!$F$36:$H$38,3,FALSE))</f>
        <v/>
      </c>
      <c r="AE28" s="161" t="str" cm="1">
        <f t="array" ref="AE28">IF(D28="","",((J28/1000)*V28*X28)*AD28*AJ28)</f>
        <v/>
      </c>
      <c r="AF28" s="162" t="str" cm="1">
        <f t="array" ref="AF28">IF(D28="","",((K28/1000)*V28*X28)*AD28*AJ28)</f>
        <v/>
      </c>
      <c r="AG28" s="178" t="str" cm="1">
        <f t="array" ref="AG28">IF(D28="","",M28)</f>
        <v/>
      </c>
      <c r="AH28" s="161" t="str" cm="1">
        <f t="array" ref="AH28">IF(T28="","",VLOOKUP(T28,'11. Lists'!$B$47:$D$49,3,FALSE))</f>
        <v/>
      </c>
      <c r="AI28" s="162" t="str" cm="1">
        <f t="array" ref="AI28">IF(D28="","",VLOOKUP(D28,'10. Condition and Temporal'!$B$6:$L$103,4,FALSE))</f>
        <v/>
      </c>
      <c r="AJ28" s="426" t="str">
        <v>1</v>
      </c>
      <c r="AK28" s="419" t="str">
        <v>1</v>
      </c>
      <c r="AL28" s="416"/>
      <c r="AM28" s="416"/>
      <c r="AN28" s="420"/>
      <c r="AO28" s="88"/>
      <c r="AP28" s="88"/>
      <c r="AQ28" s="88"/>
      <c r="AR28" s="352" t="str" cm="1">
        <f t="array" ref="AR28">IF(D28="","",IFERROR(IF(I28="","",((I28/1000)*V28*X28)*AD28),"This intervention is not permitted within the SSM ▲"))</f>
        <v/>
      </c>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363"/>
    </row>
    <row r="29" spans="1:76" ht="15.6" customHeight="1">
      <c r="A29" s="224"/>
      <c r="B29" s="171">
        <v>19</v>
      </c>
      <c r="C29" s="427" t="s">
        <v>291</v>
      </c>
      <c r="D29" s="737"/>
      <c r="E29" s="737"/>
      <c r="F29" s="737"/>
      <c r="G29" s="737"/>
      <c r="H29" s="737"/>
      <c r="I29" s="174"/>
      <c r="J29" s="174"/>
      <c r="K29" s="174"/>
      <c r="L29" s="175" t="str" cm="1">
        <f t="array" ref="L29">IF(D29="","",IFERROR(IF(I29="","",((I29/1000)*V29*X29)*AD29*AJ29),"This intervention is not permitted within the SSM ▲"))</f>
        <v/>
      </c>
      <c r="M29" s="175" t="str" cm="1">
        <f t="array" ref="M29">IF(I29="","",IF(J29+K29&gt;I29,"Length Error ▲",I29-J29-K29))</f>
        <v/>
      </c>
      <c r="N29" s="175" t="str" cm="1">
        <f t="array" ref="N29">IFERROR(IF(I29="","",IF(M29="Length Error ▲","Length Error ▲",((M29/1000)*V29*X29)*AD29*AJ29)),"This intervention is not permitted within the SSM ▲")</f>
        <v/>
      </c>
      <c r="O29" s="176"/>
      <c r="P29" s="177"/>
      <c r="Q29" s="225"/>
      <c r="R29" s="720"/>
      <c r="S29" s="226"/>
      <c r="T29" s="730" t="str" cm="1">
        <f t="array" ref="T29">IF(D29="","",VLOOKUP(D29,'9. All Habitats + Multipliers'!$C$4:$K$102,5,FALSE))</f>
        <v/>
      </c>
      <c r="U29" s="731"/>
      <c r="V29" s="178" t="str" cm="1">
        <f t="array" ref="V29">IF(T29="","",VLOOKUP(T29,'11. Lists'!$B$47:$D$49,2,FALSE))</f>
        <v/>
      </c>
      <c r="W29" s="161" t="str" cm="1">
        <f t="array" ref="W29">IF(D29="","",VLOOKUP(D29,'10. Condition and Temporal'!$B$6:$C$103,2,FALSE))</f>
        <v/>
      </c>
      <c r="X29" s="178" t="str" cm="1">
        <f t="array" ref="X29">IF(W29="","",VLOOKUP(W29,'11. Lists'!$F$47:$G$51,2,FALSE))</f>
        <v/>
      </c>
      <c r="Y29" s="291"/>
      <c r="Z29" s="292"/>
      <c r="AA29" s="425"/>
      <c r="AB29" s="162" t="str" cm="1">
        <f t="array" ref="AB29">IF(F29="","",F29)</f>
        <v/>
      </c>
      <c r="AC29" s="162" t="str" cm="1">
        <f t="array" ref="AC29">IF(AB29="","",VLOOKUP(AB29,'11. Lists'!$F$36:$H$38,2,FALSE))</f>
        <v/>
      </c>
      <c r="AD29" s="178" t="str" cm="1">
        <f t="array" ref="AD29">IF(AB29="","",VLOOKUP(AB29,'11. Lists'!$F$36:$H$38,3,FALSE))</f>
        <v/>
      </c>
      <c r="AE29" s="161" t="str" cm="1">
        <f t="array" ref="AE29">IF(D29="","",((J29/1000)*V29*X29)*AD29*AJ29)</f>
        <v/>
      </c>
      <c r="AF29" s="162" t="str" cm="1">
        <f t="array" ref="AF29">IF(D29="","",((K29/1000)*V29*X29)*AD29*AJ29)</f>
        <v/>
      </c>
      <c r="AG29" s="178" t="str" cm="1">
        <f t="array" ref="AG29">IF(D29="","",M29)</f>
        <v/>
      </c>
      <c r="AH29" s="161" t="str" cm="1">
        <f t="array" ref="AH29">IF(T29="","",VLOOKUP(T29,'11. Lists'!$B$47:$D$49,3,FALSE))</f>
        <v/>
      </c>
      <c r="AI29" s="162" t="str" cm="1">
        <f t="array" ref="AI29">IF(D29="","",VLOOKUP(D29,'10. Condition and Temporal'!$B$6:$L$103,4,FALSE))</f>
        <v/>
      </c>
      <c r="AJ29" s="426" t="str">
        <v>1</v>
      </c>
      <c r="AK29" s="419" t="str">
        <v>1</v>
      </c>
      <c r="AL29" s="416"/>
      <c r="AM29" s="416"/>
      <c r="AN29" s="420"/>
      <c r="AO29" s="88"/>
      <c r="AP29" s="88"/>
      <c r="AQ29" s="88"/>
      <c r="AR29" s="352" t="str" cm="1">
        <f t="array" ref="AR29">IF(D29="","",IFERROR(IF(I29="","",((I29/1000)*V29*X29)*AD29),"This intervention is not permitted within the SSM ▲"))</f>
        <v/>
      </c>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363"/>
    </row>
    <row r="30" spans="1:76" ht="16.5" customHeight="1">
      <c r="A30" s="224"/>
      <c r="B30" s="240">
        <v>20</v>
      </c>
      <c r="C30" s="428" t="s">
        <v>291</v>
      </c>
      <c r="D30" s="741"/>
      <c r="E30" s="741"/>
      <c r="F30" s="741"/>
      <c r="G30" s="741"/>
      <c r="H30" s="741"/>
      <c r="I30" s="183"/>
      <c r="J30" s="183"/>
      <c r="K30" s="183"/>
      <c r="L30" s="184" t="str" cm="1">
        <f t="array" ref="L30">IF(D30="","",IFERROR(IF(I30="","",((I30/1000)*V30*X30)*AD30*AJ30),"This intervention is not permitted within the SSM ▲"))</f>
        <v/>
      </c>
      <c r="M30" s="184" t="str" cm="1">
        <f t="array" ref="M30">IF(I30="","",IF(J30+K30&gt;I30,"Length Error ▲",I30-J30-K30))</f>
        <v/>
      </c>
      <c r="N30" s="184" t="str" cm="1">
        <f t="array" ref="N30">IFERROR(IF(I30="","",IF(M30="Length Error ▲","Length Error ▲",((M30/1000)*V30*X30)*AD30*AJ30)),"This intervention is not permitted within the SSM ▲")</f>
        <v/>
      </c>
      <c r="O30" s="429"/>
      <c r="P30" s="379"/>
      <c r="Q30" s="225"/>
      <c r="R30" s="720"/>
      <c r="S30" s="226"/>
      <c r="T30" s="732" t="str" cm="1">
        <f t="array" ref="T30">IF(D30="","",VLOOKUP(D30,'9. All Habitats + Multipliers'!$C$4:$K$102,5,FALSE))</f>
        <v/>
      </c>
      <c r="U30" s="733"/>
      <c r="V30" s="178" t="str" cm="1">
        <f t="array" ref="V30">IF(T30="","",VLOOKUP(T30,'11. Lists'!$B$47:$D$49,2,FALSE))</f>
        <v/>
      </c>
      <c r="W30" s="195" t="str" cm="1">
        <f t="array" ref="W30">IF(D30="","",VLOOKUP(D30,'10. Condition and Temporal'!$B$6:$C$103,2,FALSE))</f>
        <v/>
      </c>
      <c r="X30" s="312" t="str" cm="1">
        <f t="array" ref="X30">IF(W30="","",VLOOKUP(W30,'11. Lists'!$F$47:$G$51,2,FALSE))</f>
        <v/>
      </c>
      <c r="Y30" s="291"/>
      <c r="Z30" s="292"/>
      <c r="AA30" s="425"/>
      <c r="AB30" s="162" t="str" cm="1">
        <f t="array" ref="AB30">IF(F30="","",F30)</f>
        <v/>
      </c>
      <c r="AC30" s="162" t="str" cm="1">
        <f t="array" ref="AC30">IF(AB30="","",VLOOKUP(AB30,'11. Lists'!$F$36:$H$38,2,FALSE))</f>
        <v/>
      </c>
      <c r="AD30" s="178" t="str" cm="1">
        <f t="array" ref="AD30">IF(AB30="","",VLOOKUP(AB30,'11. Lists'!$F$36:$H$38,3,FALSE))</f>
        <v/>
      </c>
      <c r="AE30" s="161" t="str" cm="1">
        <f t="array" ref="AE30">IF(D30="","",((J30/1000)*V30*X30)*AD30*AJ30)</f>
        <v/>
      </c>
      <c r="AF30" s="162" t="str" cm="1">
        <f t="array" ref="AF30">IF(D30="","",((K30/1000)*V30*X30)*AD30*AJ30)</f>
        <v/>
      </c>
      <c r="AG30" s="178" t="str" cm="1">
        <f t="array" ref="AG30">IF(D30="","",M30)</f>
        <v/>
      </c>
      <c r="AH30" s="161" t="str" cm="1">
        <f t="array" ref="AH30">IF(T30="","",VLOOKUP(T30,'11. Lists'!$B$47:$D$49,3,FALSE))</f>
        <v/>
      </c>
      <c r="AI30" s="162" t="str" cm="1">
        <f t="array" ref="AI30">IF(D30="","",VLOOKUP(D30,'10. Condition and Temporal'!$B$6:$L$103,4,FALSE))</f>
        <v/>
      </c>
      <c r="AJ30" s="426" t="str">
        <v>1</v>
      </c>
      <c r="AK30" s="419" t="str">
        <v>1</v>
      </c>
      <c r="AL30" s="416"/>
      <c r="AM30" s="416"/>
      <c r="AN30" s="420"/>
      <c r="AO30" s="88"/>
      <c r="AP30" s="88"/>
      <c r="AQ30" s="88"/>
      <c r="AR30" s="352" t="str" cm="1">
        <f t="array" ref="AR30">IF(D30="","",IFERROR(IF(I30="","",((I30/1000)*V30*X30)*AD30),"This intervention is not permitted within the SSM ▲"))</f>
        <v/>
      </c>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363"/>
    </row>
    <row r="31" spans="1:76" ht="14.1" customHeight="1">
      <c r="A31" s="202"/>
      <c r="B31" s="203"/>
      <c r="C31" s="203"/>
      <c r="D31" s="204"/>
      <c r="E31" s="205"/>
      <c r="F31" s="205"/>
      <c r="G31" s="206"/>
      <c r="H31" s="380" t="s">
        <v>266</v>
      </c>
      <c r="I31" s="381" cm="1">
        <f t="array" ref="I31">SUM(I11:I30)</f>
        <v>0</v>
      </c>
      <c r="J31" s="157" cm="1">
        <f t="array" ref="J31">SUM(J11:J30)</f>
        <v>0</v>
      </c>
      <c r="K31" s="382" cm="1">
        <f t="array" ref="K31">SUM(K11:K30)</f>
        <v>0</v>
      </c>
      <c r="L31" s="231" cm="1">
        <f t="array" ref="L31">SUM(L11:L30)</f>
        <v>0</v>
      </c>
      <c r="M31" s="157" cm="1">
        <f t="array" ref="M31">SUM(M11:M30)</f>
        <v>0</v>
      </c>
      <c r="N31" s="232" cm="1">
        <f t="array" ref="N31">SUM(N11:N30)</f>
        <v>0</v>
      </c>
      <c r="O31" s="210"/>
      <c r="P31" s="203"/>
      <c r="Q31" s="88"/>
      <c r="R31" s="720"/>
      <c r="S31" s="88"/>
      <c r="T31" s="203"/>
      <c r="U31" s="203"/>
      <c r="V31" s="211"/>
      <c r="W31" s="203"/>
      <c r="X31" s="203"/>
      <c r="Y31" s="211"/>
      <c r="Z31" s="211"/>
      <c r="AA31" s="211"/>
      <c r="AB31" s="211"/>
      <c r="AC31" s="211"/>
      <c r="AD31" s="211"/>
      <c r="AE31" s="211"/>
      <c r="AF31" s="211"/>
      <c r="AG31" s="211"/>
      <c r="AH31" s="211"/>
      <c r="AI31" s="211"/>
      <c r="AJ31" s="430"/>
      <c r="AK31" s="416"/>
      <c r="AL31" s="416"/>
      <c r="AM31" s="416"/>
      <c r="AN31" s="416"/>
      <c r="AO31" s="88"/>
      <c r="AP31" s="88"/>
      <c r="AQ31" s="88"/>
      <c r="AR31" s="352"/>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363"/>
    </row>
    <row r="32" spans="1:76" ht="26.1" customHeight="1">
      <c r="A32" s="202"/>
      <c r="B32" s="88"/>
      <c r="C32" s="88"/>
      <c r="D32" s="212"/>
      <c r="E32" s="213"/>
      <c r="F32" s="213"/>
      <c r="G32" s="214"/>
      <c r="H32" s="217" t="s">
        <v>136</v>
      </c>
      <c r="I32" s="870" t="str" cm="1">
        <f t="array" ref="I32">IF(I31&lt;J31+K31,"Error - Lengths Retained and Enhanced Exceed Total Length ▲","Lengths Acceptable ✓")</f>
        <v>Lengths Acceptable ✓</v>
      </c>
      <c r="J32" s="870"/>
      <c r="K32" s="870"/>
      <c r="L32" s="870"/>
      <c r="M32" s="870"/>
      <c r="N32" s="871"/>
      <c r="O32" s="216">
        <v>0</v>
      </c>
      <c r="P32" s="88"/>
      <c r="Q32" s="88"/>
      <c r="R32" s="126"/>
      <c r="S32" s="88"/>
      <c r="T32" s="88"/>
      <c r="U32" s="88"/>
      <c r="V32" s="88"/>
      <c r="W32" s="88"/>
      <c r="X32" s="88"/>
      <c r="Y32" s="88"/>
      <c r="Z32" s="88"/>
      <c r="AA32" s="88"/>
      <c r="AB32" s="88"/>
      <c r="AC32" s="88"/>
      <c r="AD32" s="88"/>
      <c r="AE32" s="88"/>
      <c r="AF32" s="88"/>
      <c r="AG32" s="88"/>
      <c r="AH32" s="88"/>
      <c r="AI32" s="88"/>
      <c r="AJ32" s="416"/>
      <c r="AK32" s="416"/>
      <c r="AL32" s="416"/>
      <c r="AM32" s="416"/>
      <c r="AN32" s="416"/>
      <c r="AO32" s="88"/>
      <c r="AP32" s="88"/>
      <c r="AQ32" s="88"/>
      <c r="AR32" s="352"/>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363"/>
    </row>
    <row r="33" spans="1:76" ht="15" customHeight="1">
      <c r="A33" s="202"/>
      <c r="B33" s="88"/>
      <c r="C33" s="88"/>
      <c r="D33" s="212"/>
      <c r="E33" s="213"/>
      <c r="F33" s="213"/>
      <c r="G33" s="214"/>
      <c r="H33" s="218" t="s">
        <v>136</v>
      </c>
      <c r="I33" s="979" t="str" cm="1">
        <f t="array" ref="I33">IF(I31&lt;5000,"Lengths Acceptable ✓",IF(I31&gt;=5000,"Length Exceeds Length Appropriate for Small Sites Metric ▲"))</f>
        <v>Lengths Acceptable ✓</v>
      </c>
      <c r="J33" s="980"/>
      <c r="K33" s="980"/>
      <c r="L33" s="980"/>
      <c r="M33" s="980"/>
      <c r="N33" s="981"/>
      <c r="O33" s="216" cm="1">
        <f t="array" ref="O33">COUNTIF(L11:N30,"*"&amp;"error"&amp;"*")</f>
        <v>0</v>
      </c>
      <c r="P33" s="88"/>
      <c r="Q33" s="88"/>
      <c r="R33" s="126"/>
      <c r="S33" s="88"/>
      <c r="T33" s="88"/>
      <c r="U33" s="88"/>
      <c r="V33" s="88"/>
      <c r="W33" s="88"/>
      <c r="X33" s="88"/>
      <c r="Y33" s="88"/>
      <c r="Z33" s="88"/>
      <c r="AA33" s="88"/>
      <c r="AB33" s="88"/>
      <c r="AC33" s="88"/>
      <c r="AD33" s="88"/>
      <c r="AE33" s="88"/>
      <c r="AF33" s="88"/>
      <c r="AG33" s="88"/>
      <c r="AH33" s="88"/>
      <c r="AI33" s="88"/>
      <c r="AJ33" s="416"/>
      <c r="AK33" s="416"/>
      <c r="AL33" s="416"/>
      <c r="AM33" s="416"/>
      <c r="AN33" s="416"/>
      <c r="AO33" s="88"/>
      <c r="AP33" s="88"/>
      <c r="AQ33" s="88"/>
      <c r="AR33" s="352"/>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363"/>
    </row>
    <row r="34" spans="1:76" ht="14.1" customHeight="1">
      <c r="A34" s="202"/>
      <c r="B34" s="88"/>
      <c r="C34" s="88"/>
      <c r="D34" s="212"/>
      <c r="E34" s="213"/>
      <c r="F34" s="213"/>
      <c r="G34" s="213"/>
      <c r="H34" s="205"/>
      <c r="I34" s="205"/>
      <c r="J34" s="205"/>
      <c r="K34" s="205"/>
      <c r="L34" s="205"/>
      <c r="M34" s="205"/>
      <c r="N34" s="205"/>
      <c r="O34" s="260"/>
      <c r="P34" s="88"/>
      <c r="Q34" s="88"/>
      <c r="R34" s="719" t="s">
        <v>91</v>
      </c>
      <c r="S34" s="88"/>
      <c r="T34" s="88"/>
      <c r="U34" s="88"/>
      <c r="V34" s="88"/>
      <c r="W34" s="88"/>
      <c r="X34" s="88"/>
      <c r="Y34" s="88"/>
      <c r="Z34" s="88"/>
      <c r="AA34" s="88"/>
      <c r="AB34" s="88"/>
      <c r="AC34" s="88"/>
      <c r="AD34" s="88"/>
      <c r="AE34" s="88"/>
      <c r="AF34" s="88"/>
      <c r="AG34" s="88"/>
      <c r="AH34" s="88"/>
      <c r="AI34" s="88"/>
      <c r="AJ34" s="416"/>
      <c r="AK34" s="416"/>
      <c r="AL34" s="416"/>
      <c r="AM34" s="416"/>
      <c r="AN34" s="416"/>
      <c r="AO34" s="88"/>
      <c r="AP34" s="88"/>
      <c r="AQ34" s="88"/>
      <c r="AR34" s="352"/>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363"/>
    </row>
    <row r="35" spans="1:76" ht="21" customHeight="1">
      <c r="A35" s="202"/>
      <c r="B35" s="219" t="s">
        <v>139</v>
      </c>
      <c r="C35" s="88"/>
      <c r="D35" s="220"/>
      <c r="E35" s="213"/>
      <c r="F35" s="213"/>
      <c r="G35" s="213"/>
      <c r="H35" s="88"/>
      <c r="I35" s="260"/>
      <c r="J35" s="88"/>
      <c r="K35" s="88"/>
      <c r="L35" s="88"/>
      <c r="M35" s="88"/>
      <c r="N35" s="88"/>
      <c r="O35" s="88"/>
      <c r="P35" s="88"/>
      <c r="Q35" s="88"/>
      <c r="R35" s="720"/>
      <c r="S35" s="88"/>
      <c r="T35" s="88"/>
      <c r="U35" s="88"/>
      <c r="V35" s="88"/>
      <c r="W35" s="88"/>
      <c r="X35" s="88"/>
      <c r="Y35" s="88"/>
      <c r="Z35" s="88"/>
      <c r="AA35" s="88"/>
      <c r="AB35" s="88"/>
      <c r="AC35" s="88"/>
      <c r="AD35" s="88"/>
      <c r="AE35" s="88"/>
      <c r="AF35" s="88"/>
      <c r="AG35" s="88"/>
      <c r="AH35" s="88"/>
      <c r="AI35" s="88"/>
      <c r="AJ35" s="416"/>
      <c r="AK35" s="416"/>
      <c r="AL35" s="416"/>
      <c r="AM35" s="416"/>
      <c r="AN35" s="416"/>
      <c r="AO35" s="88"/>
      <c r="AP35" s="88"/>
      <c r="AQ35" s="88"/>
      <c r="AR35" s="352"/>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363"/>
    </row>
    <row r="36" spans="1:76" ht="15.75" customHeight="1">
      <c r="A36" s="202"/>
      <c r="B36" s="223"/>
      <c r="C36" s="223"/>
      <c r="D36" s="223"/>
      <c r="E36" s="223"/>
      <c r="F36" s="223"/>
      <c r="G36" s="223"/>
      <c r="H36" s="223"/>
      <c r="I36" s="223"/>
      <c r="J36" s="223"/>
      <c r="K36" s="223"/>
      <c r="L36" s="223"/>
      <c r="M36" s="223"/>
      <c r="N36" s="223"/>
      <c r="O36" s="223"/>
      <c r="P36" s="223"/>
      <c r="Q36" s="88"/>
      <c r="R36" s="720"/>
      <c r="S36" s="88"/>
      <c r="T36" s="223"/>
      <c r="U36" s="223"/>
      <c r="V36" s="223"/>
      <c r="W36" s="223"/>
      <c r="X36" s="223"/>
      <c r="Y36" s="88"/>
      <c r="Z36" s="88"/>
      <c r="AA36" s="88"/>
      <c r="AB36" s="223"/>
      <c r="AC36" s="223"/>
      <c r="AD36" s="223"/>
      <c r="AE36" s="223"/>
      <c r="AF36" s="223"/>
      <c r="AG36" s="223"/>
      <c r="AH36" s="223"/>
      <c r="AI36" s="223"/>
      <c r="AJ36" s="416"/>
      <c r="AK36" s="416"/>
      <c r="AL36" s="416"/>
      <c r="AM36" s="416"/>
      <c r="AN36" s="416"/>
      <c r="AO36" s="88"/>
      <c r="AP36" s="88"/>
      <c r="AQ36" s="88"/>
      <c r="AR36" s="352"/>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363"/>
    </row>
    <row r="37" spans="1:76" ht="16.2" customHeight="1">
      <c r="A37" s="224"/>
      <c r="B37" s="794" t="s">
        <v>82</v>
      </c>
      <c r="C37" s="795"/>
      <c r="D37" s="796"/>
      <c r="E37" s="794" t="s">
        <v>140</v>
      </c>
      <c r="F37" s="795"/>
      <c r="G37" s="796"/>
      <c r="H37" s="865" t="s">
        <v>141</v>
      </c>
      <c r="I37" s="829" t="s">
        <v>267</v>
      </c>
      <c r="J37" s="830"/>
      <c r="K37" s="831"/>
      <c r="L37" s="794" t="s">
        <v>292</v>
      </c>
      <c r="M37" s="795"/>
      <c r="N37" s="796"/>
      <c r="O37" s="794" t="s">
        <v>103</v>
      </c>
      <c r="P37" s="796"/>
      <c r="Q37" s="225"/>
      <c r="R37" s="720"/>
      <c r="S37" s="226"/>
      <c r="T37" s="1008" t="s">
        <v>104</v>
      </c>
      <c r="U37" s="1009"/>
      <c r="V37" s="1010"/>
      <c r="W37" s="1005" t="s">
        <v>105</v>
      </c>
      <c r="X37" s="1006"/>
      <c r="Y37" s="1021"/>
      <c r="Z37" s="1022"/>
      <c r="AA37" s="1023"/>
      <c r="AB37" s="1005" t="s">
        <v>106</v>
      </c>
      <c r="AC37" s="1007"/>
      <c r="AD37" s="1006"/>
      <c r="AE37" s="1005" t="s">
        <v>144</v>
      </c>
      <c r="AF37" s="1006"/>
      <c r="AG37" s="1005" t="s">
        <v>145</v>
      </c>
      <c r="AH37" s="1006"/>
      <c r="AI37" s="1028" t="s">
        <v>293</v>
      </c>
      <c r="AJ37" s="431"/>
      <c r="AK37" s="416"/>
      <c r="AL37" s="416"/>
      <c r="AM37" s="416"/>
      <c r="AN37" s="416"/>
      <c r="AO37" s="88"/>
      <c r="AP37" s="88"/>
      <c r="AQ37" s="88"/>
      <c r="AR37" s="352"/>
      <c r="AS37" s="88"/>
      <c r="AT37" s="88"/>
      <c r="AU37" s="88"/>
      <c r="AV37" s="88"/>
      <c r="AW37" s="88"/>
      <c r="AX37" s="88"/>
      <c r="AY37" s="88"/>
      <c r="AZ37" s="88"/>
      <c r="BA37" s="88"/>
      <c r="BB37" s="88"/>
      <c r="BC37" s="88"/>
      <c r="BD37" s="88"/>
      <c r="BE37" s="88"/>
      <c r="BF37" s="88"/>
      <c r="BG37" s="88"/>
      <c r="BH37" s="88"/>
      <c r="BI37" s="88"/>
      <c r="BJ37" s="88"/>
      <c r="BK37" s="88"/>
      <c r="BL37" s="88"/>
      <c r="BM37" s="88"/>
      <c r="BN37" s="88"/>
      <c r="BO37" s="88"/>
      <c r="BP37" s="88"/>
      <c r="BQ37" s="88"/>
      <c r="BR37" s="88"/>
      <c r="BS37" s="88"/>
      <c r="BT37" s="88"/>
      <c r="BU37" s="88"/>
      <c r="BV37" s="88"/>
      <c r="BW37" s="88"/>
      <c r="BX37" s="363"/>
    </row>
    <row r="38" spans="1:76" ht="31.5" customHeight="1">
      <c r="A38" s="224"/>
      <c r="B38" s="808"/>
      <c r="C38" s="146" t="s">
        <v>110</v>
      </c>
      <c r="D38" s="147" t="s">
        <v>146</v>
      </c>
      <c r="E38" s="132" t="s">
        <v>147</v>
      </c>
      <c r="F38" s="791" t="s">
        <v>148</v>
      </c>
      <c r="G38" s="792"/>
      <c r="H38" s="866"/>
      <c r="I38" s="832"/>
      <c r="J38" s="833"/>
      <c r="K38" s="834"/>
      <c r="L38" s="1018"/>
      <c r="M38" s="1019"/>
      <c r="N38" s="1020"/>
      <c r="O38" s="132" t="s">
        <v>118</v>
      </c>
      <c r="P38" s="147" t="s">
        <v>119</v>
      </c>
      <c r="Q38" s="225"/>
      <c r="R38" s="720"/>
      <c r="S38" s="226"/>
      <c r="T38" s="1005" t="s">
        <v>120</v>
      </c>
      <c r="U38" s="1007"/>
      <c r="V38" s="269" t="s">
        <v>121</v>
      </c>
      <c r="W38" s="268" t="s">
        <v>122</v>
      </c>
      <c r="X38" s="269" t="s">
        <v>121</v>
      </c>
      <c r="Y38" s="421"/>
      <c r="Z38" s="422"/>
      <c r="AA38" s="432"/>
      <c r="AB38" s="268" t="s">
        <v>106</v>
      </c>
      <c r="AC38" s="270" t="s">
        <v>106</v>
      </c>
      <c r="AD38" s="269" t="s">
        <v>123</v>
      </c>
      <c r="AE38" s="268" t="s">
        <v>149</v>
      </c>
      <c r="AF38" s="269" t="s">
        <v>150</v>
      </c>
      <c r="AG38" s="268" t="s">
        <v>151</v>
      </c>
      <c r="AH38" s="269" t="s">
        <v>152</v>
      </c>
      <c r="AI38" s="1029"/>
      <c r="AJ38" s="431"/>
      <c r="AK38" s="416"/>
      <c r="AL38" s="416"/>
      <c r="AM38" s="416"/>
      <c r="AN38" s="416"/>
      <c r="AO38" s="88"/>
      <c r="AP38" s="88"/>
      <c r="AQ38" s="88"/>
      <c r="AR38" s="352"/>
      <c r="AS38" s="88"/>
      <c r="AT38" s="88"/>
      <c r="AU38" s="88"/>
      <c r="AV38" s="88"/>
      <c r="AW38" s="88"/>
      <c r="AX38" s="88"/>
      <c r="AY38" s="88"/>
      <c r="AZ38" s="88"/>
      <c r="BA38" s="88"/>
      <c r="BB38" s="88"/>
      <c r="BC38" s="88"/>
      <c r="BD38" s="88"/>
      <c r="BE38" s="88"/>
      <c r="BF38" s="88"/>
      <c r="BG38" s="88"/>
      <c r="BH38" s="88"/>
      <c r="BI38" s="88"/>
      <c r="BJ38" s="88"/>
      <c r="BK38" s="88"/>
      <c r="BL38" s="88"/>
      <c r="BM38" s="88"/>
      <c r="BN38" s="88"/>
      <c r="BO38" s="88"/>
      <c r="BP38" s="88"/>
      <c r="BQ38" s="88"/>
      <c r="BR38" s="88"/>
      <c r="BS38" s="88"/>
      <c r="BT38" s="88"/>
      <c r="BU38" s="88"/>
      <c r="BV38" s="88"/>
      <c r="BW38" s="88"/>
      <c r="BX38" s="363"/>
    </row>
    <row r="39" spans="1:76" ht="15.6" customHeight="1">
      <c r="A39" s="224"/>
      <c r="B39" s="151">
        <v>1</v>
      </c>
      <c r="C39" s="424" t="s">
        <v>291</v>
      </c>
      <c r="D39" s="154"/>
      <c r="E39" s="383" t="str" cm="1">
        <f t="array" ref="E39">IF(D39="","",VLOOKUP(D39,'10. Condition and Temporal'!$B$6:$D$103,3,FALSE))</f>
        <v/>
      </c>
      <c r="F39" s="1024"/>
      <c r="G39" s="911"/>
      <c r="H39" s="433"/>
      <c r="I39" s="904"/>
      <c r="J39" s="905"/>
      <c r="K39" s="906"/>
      <c r="L39" s="778" t="str" cm="1">
        <f t="array" ref="L39">IF(D39="","",IFERROR(IF(I39="","",((I39/1000)*(V39*X39))*(AH39*AF39)*AD39*AI39),"This intervention is not permitted within the SSM ▲"))</f>
        <v/>
      </c>
      <c r="M39" s="779"/>
      <c r="N39" s="754"/>
      <c r="O39" s="233"/>
      <c r="P39" s="154"/>
      <c r="Q39" s="234"/>
      <c r="R39" s="720"/>
      <c r="S39" s="226"/>
      <c r="T39" s="1011" t="str" cm="1">
        <f t="array" ref="T39">IF(D39="","",VLOOKUP(D39,'9. All Habitats + Multipliers'!$C$4:$K$102,5,FALSE))</f>
        <v/>
      </c>
      <c r="U39" s="1012"/>
      <c r="V39" s="290" t="str" cm="1">
        <f t="array" ref="V39">IF(T39="","",VLOOKUP(T39,'11. Lists'!$B$47:$D$49,2,FALSE))</f>
        <v/>
      </c>
      <c r="W39" s="289" t="str" cm="1">
        <f t="array" ref="W39">IF(F39="","",F39)</f>
        <v/>
      </c>
      <c r="X39" s="290" t="str" cm="1">
        <f t="array" ref="X39">IF(W39="","",VLOOKUP(W39,'11. Lists'!$F$47:$G$51,2,FALSE))</f>
        <v/>
      </c>
      <c r="Y39" s="291"/>
      <c r="Z39" s="292"/>
      <c r="AA39" s="293"/>
      <c r="AB39" s="289" t="str" cm="1">
        <f t="array" ref="AB39">IF(H39="","",H39)</f>
        <v/>
      </c>
      <c r="AC39" s="297" t="str" cm="1">
        <f t="array" ref="AC39">IF(AB39="","",VLOOKUP(AB39,'11. Lists'!$F$36:$H$38,2,FALSE))</f>
        <v/>
      </c>
      <c r="AD39" s="290" t="str" cm="1">
        <f t="array" ref="AD39">IF(AB39="","",VLOOKUP(AB39,'11. Lists'!$F$36:$H$38,3,FALSE))</f>
        <v/>
      </c>
      <c r="AE39" s="289"/>
      <c r="AF39" s="290" t="str" cm="1">
        <f t="array" ref="AF39">IF(AE39="","",VLOOKUP(AE39,'11. Lists'!$I$47:$K$80,3,FALSE))</f>
        <v/>
      </c>
      <c r="AG39" s="289" t="str" cm="1">
        <f t="array" ref="AG39">IF(D39="","",VLOOKUP(D39,'9. All Habitats + Multipliers'!$C$4:$K$102,7,FALSE))</f>
        <v/>
      </c>
      <c r="AH39" s="290" t="str" cm="1">
        <f t="array" ref="AH39">IF(AG39="","",VLOOKUP(AG39,'11. Lists'!$J$35:$K$38,2,FALSE))</f>
        <v/>
      </c>
      <c r="AI39" s="434" t="str" cm="1">
        <f t="array" ref="AI39:AI58">IF($D$39:$D$58="Culvert","0.68","1")</f>
        <v>1</v>
      </c>
      <c r="AJ39" s="431"/>
      <c r="AK39" s="416"/>
      <c r="AL39" s="416"/>
      <c r="AM39" s="416"/>
      <c r="AN39" s="416"/>
      <c r="AO39" s="88"/>
      <c r="AP39" s="88"/>
      <c r="AQ39" s="88"/>
      <c r="AR39" s="352"/>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363"/>
    </row>
    <row r="40" spans="1:76" ht="15.6" customHeight="1">
      <c r="A40" s="224"/>
      <c r="B40" s="171">
        <v>2</v>
      </c>
      <c r="C40" s="427" t="s">
        <v>291</v>
      </c>
      <c r="D40" s="180"/>
      <c r="E40" s="384" t="str" cm="1">
        <f t="array" ref="E40">IF(D40="","",VLOOKUP(D40,'10. Condition and Temporal'!$B$6:$D$103,3,FALSE))</f>
        <v/>
      </c>
      <c r="F40" s="776"/>
      <c r="G40" s="777"/>
      <c r="H40" s="238"/>
      <c r="I40" s="786"/>
      <c r="J40" s="787"/>
      <c r="K40" s="788"/>
      <c r="L40" s="778" t="str" cm="1">
        <f t="array" ref="L40">IF(D40="","",IFERROR(IF(I40="","",((I40/1000)*(V40*X40))*(AH40*AF40)*AD40*AI40),"This intervention is not permitted within the SSM ▲"))</f>
        <v/>
      </c>
      <c r="M40" s="779"/>
      <c r="N40" s="754"/>
      <c r="O40" s="236"/>
      <c r="P40" s="180"/>
      <c r="Q40" s="234"/>
      <c r="R40" s="720"/>
      <c r="S40" s="226"/>
      <c r="T40" s="730" t="str" cm="1">
        <f t="array" ref="T40">IF(D40="","",VLOOKUP(D40,'9. All Habitats + Multipliers'!$C$4:$K$102,5,FALSE))</f>
        <v/>
      </c>
      <c r="U40" s="731"/>
      <c r="V40" s="178" t="str" cm="1">
        <f t="array" ref="V40">IF(T40="","",VLOOKUP(T40,'11. Lists'!$B$47:$D$49,2,FALSE))</f>
        <v/>
      </c>
      <c r="W40" s="161" t="str" cm="1">
        <f t="array" ref="W40">IF(F40="","",F40)</f>
        <v/>
      </c>
      <c r="X40" s="178" t="str" cm="1">
        <f t="array" ref="X40">IF(W40="","",VLOOKUP(W40,'11. Lists'!$F$47:$G$51,2,FALSE))</f>
        <v/>
      </c>
      <c r="Y40" s="291"/>
      <c r="Z40" s="292"/>
      <c r="AA40" s="293"/>
      <c r="AB40" s="161" t="str" cm="1">
        <f t="array" ref="AB40">IF(H40="","",H40)</f>
        <v/>
      </c>
      <c r="AC40" s="162" t="str" cm="1">
        <f t="array" ref="AC40">IF(AB40="","",VLOOKUP(AB40,'11. Lists'!$F$36:$H$38,2,FALSE))</f>
        <v/>
      </c>
      <c r="AD40" s="178" t="str" cm="1">
        <f t="array" ref="AD40">IF(AB40="","",VLOOKUP(AB40,'11. Lists'!$F$36:$H$38,3,FALSE))</f>
        <v/>
      </c>
      <c r="AE40" s="161"/>
      <c r="AF40" s="178" t="str" cm="1">
        <f t="array" ref="AF40">IF(AE40="","",VLOOKUP(AE40,'11. Lists'!$I$47:$K$80,3,FALSE))</f>
        <v/>
      </c>
      <c r="AG40" s="161" t="str" cm="1">
        <f t="array" ref="AG40">IF(D40="","",VLOOKUP(D40,'9. All Habitats + Multipliers'!$C$4:$K$102,7,FALSE))</f>
        <v/>
      </c>
      <c r="AH40" s="178" t="str" cm="1">
        <f t="array" ref="AH40">IF(AG40="","",VLOOKUP(AG40,'11. Lists'!$J$35:$K$38,2,FALSE))</f>
        <v/>
      </c>
      <c r="AI40" s="435" t="str">
        <v>1</v>
      </c>
      <c r="AJ40" s="431"/>
      <c r="AK40" s="416"/>
      <c r="AL40" s="416"/>
      <c r="AM40" s="416"/>
      <c r="AN40" s="416"/>
      <c r="AO40" s="88"/>
      <c r="AP40" s="88"/>
      <c r="AQ40" s="88"/>
      <c r="AR40" s="352"/>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363"/>
    </row>
    <row r="41" spans="1:76" ht="15.6" customHeight="1">
      <c r="A41" s="224"/>
      <c r="B41" s="171">
        <v>3</v>
      </c>
      <c r="C41" s="427" t="s">
        <v>291</v>
      </c>
      <c r="D41" s="180"/>
      <c r="E41" s="384" t="str" cm="1">
        <f t="array" ref="E41">IF(D41="","",VLOOKUP(D41,'10. Condition and Temporal'!$B$6:$D$103,3,FALSE))</f>
        <v/>
      </c>
      <c r="F41" s="776"/>
      <c r="G41" s="777"/>
      <c r="H41" s="238"/>
      <c r="I41" s="786"/>
      <c r="J41" s="787"/>
      <c r="K41" s="788"/>
      <c r="L41" s="778" t="str" cm="1">
        <f t="array" ref="L41">IF(D41="","",IFERROR(IF(I41="","",((I41/1000)*(V41*X41))*(AH41*AF41)*AD41*AI41),"This intervention is not permitted within the SSM ▲"))</f>
        <v/>
      </c>
      <c r="M41" s="779"/>
      <c r="N41" s="754"/>
      <c r="O41" s="236"/>
      <c r="P41" s="180"/>
      <c r="Q41" s="234"/>
      <c r="R41" s="720"/>
      <c r="S41" s="226"/>
      <c r="T41" s="730" t="str" cm="1">
        <f t="array" ref="T41">IF(D41="","",VLOOKUP(D41,'9. All Habitats + Multipliers'!$C$4:$K$102,5,FALSE))</f>
        <v/>
      </c>
      <c r="U41" s="731"/>
      <c r="V41" s="178" t="str" cm="1">
        <f t="array" ref="V41">IF(T41="","",VLOOKUP(T41,'11. Lists'!$B$47:$D$49,2,FALSE))</f>
        <v/>
      </c>
      <c r="W41" s="161" t="str" cm="1">
        <f t="array" ref="W41">IF(F41="","",F41)</f>
        <v/>
      </c>
      <c r="X41" s="178" t="str" cm="1">
        <f t="array" ref="X41">IF(W41="","",VLOOKUP(W41,'11. Lists'!$F$47:$G$51,2,FALSE))</f>
        <v/>
      </c>
      <c r="Y41" s="291"/>
      <c r="Z41" s="292"/>
      <c r="AA41" s="293"/>
      <c r="AB41" s="161" t="str" cm="1">
        <f t="array" ref="AB41">IF(H41="","",H41)</f>
        <v/>
      </c>
      <c r="AC41" s="162" t="str" cm="1">
        <f t="array" ref="AC41">IF(AB41="","",VLOOKUP(AB41,'11. Lists'!$F$36:$H$38,2,FALSE))</f>
        <v/>
      </c>
      <c r="AD41" s="178" t="str" cm="1">
        <f t="array" ref="AD41">IF(AB41="","",VLOOKUP(AB41,'11. Lists'!$F$36:$H$38,3,FALSE))</f>
        <v/>
      </c>
      <c r="AE41" s="161"/>
      <c r="AF41" s="178" t="str" cm="1">
        <f t="array" ref="AF41">IF(AE41="","",VLOOKUP(AE41,'11. Lists'!$I$47:$K$80,3,FALSE))</f>
        <v/>
      </c>
      <c r="AG41" s="161" t="str" cm="1">
        <f t="array" ref="AG41">IF(D41="","",VLOOKUP(D41,'9. All Habitats + Multipliers'!$C$4:$K$102,7,FALSE))</f>
        <v/>
      </c>
      <c r="AH41" s="178" t="str" cm="1">
        <f t="array" ref="AH41">IF(AG41="","",VLOOKUP(AG41,'11. Lists'!$J$35:$K$38,2,FALSE))</f>
        <v/>
      </c>
      <c r="AI41" s="435" t="str">
        <v>1</v>
      </c>
      <c r="AJ41" s="431"/>
      <c r="AK41" s="416"/>
      <c r="AL41" s="416"/>
      <c r="AM41" s="416"/>
      <c r="AN41" s="416"/>
      <c r="AO41" s="88"/>
      <c r="AP41" s="88"/>
      <c r="AQ41" s="88"/>
      <c r="AR41" s="352"/>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363"/>
    </row>
    <row r="42" spans="1:76" ht="15.6" customHeight="1">
      <c r="A42" s="224"/>
      <c r="B42" s="171">
        <v>4</v>
      </c>
      <c r="C42" s="427" t="s">
        <v>291</v>
      </c>
      <c r="D42" s="180"/>
      <c r="E42" s="384" t="str" cm="1">
        <f t="array" ref="E42">IF(D42="","",VLOOKUP(D42,'10. Condition and Temporal'!$B$6:$D$103,3,FALSE))</f>
        <v/>
      </c>
      <c r="F42" s="776"/>
      <c r="G42" s="777"/>
      <c r="H42" s="238"/>
      <c r="I42" s="786"/>
      <c r="J42" s="787"/>
      <c r="K42" s="788"/>
      <c r="L42" s="778" t="str" cm="1">
        <f t="array" ref="L42">IF(D42="","",IFERROR(IF(I42="","",((I42/1000)*(V42*X42))*(AH42*AF42)*AD42*AI42),"This intervention is not permitted within the SSM ▲"))</f>
        <v/>
      </c>
      <c r="M42" s="779"/>
      <c r="N42" s="754"/>
      <c r="O42" s="236"/>
      <c r="P42" s="180"/>
      <c r="Q42" s="234"/>
      <c r="R42" s="720"/>
      <c r="S42" s="226"/>
      <c r="T42" s="730" t="str" cm="1">
        <f t="array" ref="T42">IF(D42="","",VLOOKUP(D42,'9. All Habitats + Multipliers'!$C$4:$K$102,5,FALSE))</f>
        <v/>
      </c>
      <c r="U42" s="731"/>
      <c r="V42" s="178" t="str" cm="1">
        <f t="array" ref="V42">IF(T42="","",VLOOKUP(T42,'11. Lists'!$B$47:$D$49,2,FALSE))</f>
        <v/>
      </c>
      <c r="W42" s="161" t="str" cm="1">
        <f t="array" ref="W42">IF(F42="","",F42)</f>
        <v/>
      </c>
      <c r="X42" s="178" t="str" cm="1">
        <f t="array" ref="X42">IF(W42="","",VLOOKUP(W42,'11. Lists'!$F$47:$G$51,2,FALSE))</f>
        <v/>
      </c>
      <c r="Y42" s="291"/>
      <c r="Z42" s="292"/>
      <c r="AA42" s="293"/>
      <c r="AB42" s="161" t="str" cm="1">
        <f t="array" ref="AB42">IF(H42="","",H42)</f>
        <v/>
      </c>
      <c r="AC42" s="162" t="str" cm="1">
        <f t="array" ref="AC42">IF(AB42="","",VLOOKUP(AB42,'11. Lists'!$F$36:$H$38,2,FALSE))</f>
        <v/>
      </c>
      <c r="AD42" s="178" t="str" cm="1">
        <f t="array" ref="AD42">IF(AB42="","",VLOOKUP(AB42,'11. Lists'!$F$36:$H$38,3,FALSE))</f>
        <v/>
      </c>
      <c r="AE42" s="161"/>
      <c r="AF42" s="178" t="str" cm="1">
        <f t="array" ref="AF42">IF(AE42="","",VLOOKUP(AE42,'11. Lists'!$I$47:$K$80,3,FALSE))</f>
        <v/>
      </c>
      <c r="AG42" s="161" t="str" cm="1">
        <f t="array" ref="AG42">IF(D42="","",VLOOKUP(D42,'9. All Habitats + Multipliers'!$C$4:$K$102,7,FALSE))</f>
        <v/>
      </c>
      <c r="AH42" s="178" t="str" cm="1">
        <f t="array" ref="AH42">IF(AG42="","",VLOOKUP(AG42,'11. Lists'!$J$35:$K$38,2,FALSE))</f>
        <v/>
      </c>
      <c r="AI42" s="435" t="str">
        <v>1</v>
      </c>
      <c r="AJ42" s="431"/>
      <c r="AK42" s="416"/>
      <c r="AL42" s="416"/>
      <c r="AM42" s="416"/>
      <c r="AN42" s="416"/>
      <c r="AO42" s="88"/>
      <c r="AP42" s="88"/>
      <c r="AQ42" s="88"/>
      <c r="AR42" s="352"/>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363"/>
    </row>
    <row r="43" spans="1:76" ht="15.6" customHeight="1">
      <c r="A43" s="224"/>
      <c r="B43" s="171">
        <v>5</v>
      </c>
      <c r="C43" s="427" t="s">
        <v>291</v>
      </c>
      <c r="D43" s="180"/>
      <c r="E43" s="384" t="str" cm="1">
        <f t="array" ref="E43">IF(D43="","",VLOOKUP(D43,'10. Condition and Temporal'!$B$6:$D$103,3,FALSE))</f>
        <v/>
      </c>
      <c r="F43" s="776"/>
      <c r="G43" s="777"/>
      <c r="H43" s="238"/>
      <c r="I43" s="786"/>
      <c r="J43" s="787"/>
      <c r="K43" s="788"/>
      <c r="L43" s="778" t="str" cm="1">
        <f t="array" ref="L43">IF(D43="","",IFERROR(IF(I43="","",((I43/1000)*(V43*X43))*(AH43*AF43)*AD43*AI43),"This intervention is not permitted within the SSM ▲"))</f>
        <v/>
      </c>
      <c r="M43" s="779"/>
      <c r="N43" s="754"/>
      <c r="O43" s="236"/>
      <c r="P43" s="180"/>
      <c r="Q43" s="225"/>
      <c r="R43" s="720"/>
      <c r="S43" s="226"/>
      <c r="T43" s="730" t="str" cm="1">
        <f t="array" ref="T43">IF(D43="","",VLOOKUP(D43,'9. All Habitats + Multipliers'!$C$4:$K$102,5,FALSE))</f>
        <v/>
      </c>
      <c r="U43" s="731"/>
      <c r="V43" s="178" t="str" cm="1">
        <f t="array" ref="V43">IF(T43="","",VLOOKUP(T43,'11. Lists'!$B$47:$D$49,2,FALSE))</f>
        <v/>
      </c>
      <c r="W43" s="161" t="str" cm="1">
        <f t="array" ref="W43">IF(F43="","",F43)</f>
        <v/>
      </c>
      <c r="X43" s="178" t="str" cm="1">
        <f t="array" ref="X43">IF(W43="","",VLOOKUP(W43,'11. Lists'!$F$47:$G$51,2,FALSE))</f>
        <v/>
      </c>
      <c r="Y43" s="291"/>
      <c r="Z43" s="292"/>
      <c r="AA43" s="293"/>
      <c r="AB43" s="161" t="str" cm="1">
        <f t="array" ref="AB43">IF(H43="","",H43)</f>
        <v/>
      </c>
      <c r="AC43" s="162" t="str" cm="1">
        <f t="array" ref="AC43">IF(AB43="","",VLOOKUP(AB43,'11. Lists'!$F$36:$H$38,2,FALSE))</f>
        <v/>
      </c>
      <c r="AD43" s="178" t="str" cm="1">
        <f t="array" ref="AD43">IF(AB43="","",VLOOKUP(AB43,'11. Lists'!$F$36:$H$38,3,FALSE))</f>
        <v/>
      </c>
      <c r="AE43" s="161"/>
      <c r="AF43" s="178" t="str" cm="1">
        <f t="array" ref="AF43">IF(AE43="","",VLOOKUP(AE43,'11. Lists'!$I$47:$K$80,3,FALSE))</f>
        <v/>
      </c>
      <c r="AG43" s="161" t="str" cm="1">
        <f t="array" ref="AG43">IF(D43="","",VLOOKUP(D43,'9. All Habitats + Multipliers'!$C$4:$K$102,7,FALSE))</f>
        <v/>
      </c>
      <c r="AH43" s="178" t="str" cm="1">
        <f t="array" ref="AH43">IF(AG43="","",VLOOKUP(AG43,'11. Lists'!$J$35:$K$38,2,FALSE))</f>
        <v/>
      </c>
      <c r="AI43" s="435" t="str">
        <v>1</v>
      </c>
      <c r="AJ43" s="431"/>
      <c r="AK43" s="416"/>
      <c r="AL43" s="416"/>
      <c r="AM43" s="416"/>
      <c r="AN43" s="416"/>
      <c r="AO43" s="88"/>
      <c r="AP43" s="88"/>
      <c r="AQ43" s="88"/>
      <c r="AR43" s="352"/>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363"/>
    </row>
    <row r="44" spans="1:76" ht="15.6" customHeight="1">
      <c r="A44" s="224"/>
      <c r="B44" s="171">
        <v>6</v>
      </c>
      <c r="C44" s="427" t="s">
        <v>291</v>
      </c>
      <c r="D44" s="180"/>
      <c r="E44" s="384" t="str" cm="1">
        <f t="array" ref="E44">IF(D44="","",VLOOKUP(D44,'10. Condition and Temporal'!$B$6:$D$103,3,FALSE))</f>
        <v/>
      </c>
      <c r="F44" s="776"/>
      <c r="G44" s="777"/>
      <c r="H44" s="238"/>
      <c r="I44" s="786"/>
      <c r="J44" s="787"/>
      <c r="K44" s="788"/>
      <c r="L44" s="778" t="str" cm="1">
        <f t="array" ref="L44">IF(D44="","",IFERROR(IF(I44="","",((I44/1000)*(V44*X44))*(AH44*AF44)*AD44*AI44),"This intervention is not permitted within the SSM ▲"))</f>
        <v/>
      </c>
      <c r="M44" s="779"/>
      <c r="N44" s="754"/>
      <c r="O44" s="236"/>
      <c r="P44" s="180"/>
      <c r="Q44" s="225"/>
      <c r="R44" s="720"/>
      <c r="S44" s="226"/>
      <c r="T44" s="730" t="str" cm="1">
        <f t="array" ref="T44">IF(D44="","",VLOOKUP(D44,'9. All Habitats + Multipliers'!$C$4:$K$102,5,FALSE))</f>
        <v/>
      </c>
      <c r="U44" s="731"/>
      <c r="V44" s="178" t="str" cm="1">
        <f t="array" ref="V44">IF(T44="","",VLOOKUP(T44,'11. Lists'!$B$47:$D$49,2,FALSE))</f>
        <v/>
      </c>
      <c r="W44" s="161" t="str" cm="1">
        <f t="array" ref="W44">IF(F44="","",F44)</f>
        <v/>
      </c>
      <c r="X44" s="178" t="str" cm="1">
        <f t="array" ref="X44">IF(W44="","",VLOOKUP(W44,'11. Lists'!$F$47:$G$51,2,FALSE))</f>
        <v/>
      </c>
      <c r="Y44" s="291"/>
      <c r="Z44" s="292"/>
      <c r="AA44" s="293"/>
      <c r="AB44" s="161" t="str" cm="1">
        <f t="array" ref="AB44">IF(H44="","",H44)</f>
        <v/>
      </c>
      <c r="AC44" s="162" t="str" cm="1">
        <f t="array" ref="AC44">IF(AB44="","",VLOOKUP(AB44,'11. Lists'!$F$36:$H$38,2,FALSE))</f>
        <v/>
      </c>
      <c r="AD44" s="178" t="str" cm="1">
        <f t="array" ref="AD44">IF(AB44="","",VLOOKUP(AB44,'11. Lists'!$F$36:$H$38,3,FALSE))</f>
        <v/>
      </c>
      <c r="AE44" s="161"/>
      <c r="AF44" s="178" t="str" cm="1">
        <f t="array" ref="AF44">IF(AE44="","",VLOOKUP(AE44,'11. Lists'!$I$47:$K$80,3,FALSE))</f>
        <v/>
      </c>
      <c r="AG44" s="161" t="str" cm="1">
        <f t="array" ref="AG44">IF(D44="","",VLOOKUP(D44,'9. All Habitats + Multipliers'!$C$4:$K$102,7,FALSE))</f>
        <v/>
      </c>
      <c r="AH44" s="178" t="str" cm="1">
        <f t="array" ref="AH44">IF(AG44="","",VLOOKUP(AG44,'11. Lists'!$J$35:$K$38,2,FALSE))</f>
        <v/>
      </c>
      <c r="AI44" s="435" t="str">
        <v>1</v>
      </c>
      <c r="AJ44" s="431"/>
      <c r="AK44" s="416"/>
      <c r="AL44" s="416"/>
      <c r="AM44" s="416"/>
      <c r="AN44" s="416"/>
      <c r="AO44" s="88"/>
      <c r="AP44" s="88"/>
      <c r="AQ44" s="88"/>
      <c r="AR44" s="352"/>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363"/>
    </row>
    <row r="45" spans="1:76" ht="15.6" customHeight="1">
      <c r="A45" s="224"/>
      <c r="B45" s="171">
        <v>7</v>
      </c>
      <c r="C45" s="427" t="s">
        <v>291</v>
      </c>
      <c r="D45" s="180"/>
      <c r="E45" s="384" t="str" cm="1">
        <f t="array" ref="E45">IF(D45="","",VLOOKUP(D45,'10. Condition and Temporal'!$B$6:$D$103,3,FALSE))</f>
        <v/>
      </c>
      <c r="F45" s="776"/>
      <c r="G45" s="777"/>
      <c r="H45" s="238"/>
      <c r="I45" s="786"/>
      <c r="J45" s="787"/>
      <c r="K45" s="788"/>
      <c r="L45" s="778" t="str" cm="1">
        <f t="array" ref="L45">IF(D45="","",IFERROR(IF(I45="","",((I45/1000)*(V45*X45))*(AH45*AF45)*AD45*AI45),"This intervention is not permitted within the SSM ▲"))</f>
        <v/>
      </c>
      <c r="M45" s="779"/>
      <c r="N45" s="754"/>
      <c r="O45" s="236"/>
      <c r="P45" s="180"/>
      <c r="Q45" s="225"/>
      <c r="R45" s="720"/>
      <c r="S45" s="226"/>
      <c r="T45" s="730" t="str" cm="1">
        <f t="array" ref="T45">IF(D45="","",VLOOKUP(D45,'9. All Habitats + Multipliers'!$C$4:$K$102,5,FALSE))</f>
        <v/>
      </c>
      <c r="U45" s="731"/>
      <c r="V45" s="178" t="str" cm="1">
        <f t="array" ref="V45">IF(T45="","",VLOOKUP(T45,'11. Lists'!$B$47:$D$49,2,FALSE))</f>
        <v/>
      </c>
      <c r="W45" s="161" t="str" cm="1">
        <f t="array" ref="W45">IF(F45="","",F45)</f>
        <v/>
      </c>
      <c r="X45" s="178" t="str" cm="1">
        <f t="array" ref="X45">IF(W45="","",VLOOKUP(W45,'11. Lists'!$F$47:$G$51,2,FALSE))</f>
        <v/>
      </c>
      <c r="Y45" s="291"/>
      <c r="Z45" s="292"/>
      <c r="AA45" s="293"/>
      <c r="AB45" s="161" t="str" cm="1">
        <f t="array" ref="AB45">IF(H45="","",H45)</f>
        <v/>
      </c>
      <c r="AC45" s="162" t="str" cm="1">
        <f t="array" ref="AC45">IF(AB45="","",VLOOKUP(AB45,'11. Lists'!$F$36:$H$38,2,FALSE))</f>
        <v/>
      </c>
      <c r="AD45" s="178" t="str" cm="1">
        <f t="array" ref="AD45">IF(AB45="","",VLOOKUP(AB45,'11. Lists'!$F$36:$H$38,3,FALSE))</f>
        <v/>
      </c>
      <c r="AE45" s="161"/>
      <c r="AF45" s="178" t="str" cm="1">
        <f t="array" ref="AF45">IF(AE45="","",VLOOKUP(AE45,'11. Lists'!$I$47:$K$80,3,FALSE))</f>
        <v/>
      </c>
      <c r="AG45" s="161" t="str" cm="1">
        <f t="array" ref="AG45">IF(D45="","",VLOOKUP(D45,'9. All Habitats + Multipliers'!$C$4:$K$102,7,FALSE))</f>
        <v/>
      </c>
      <c r="AH45" s="178" t="str" cm="1">
        <f t="array" ref="AH45">IF(AG45="","",VLOOKUP(AG45,'11. Lists'!$J$35:$K$38,2,FALSE))</f>
        <v/>
      </c>
      <c r="AI45" s="435" t="str">
        <v>1</v>
      </c>
      <c r="AJ45" s="431"/>
      <c r="AK45" s="416"/>
      <c r="AL45" s="416"/>
      <c r="AM45" s="416"/>
      <c r="AN45" s="416"/>
      <c r="AO45" s="88"/>
      <c r="AP45" s="88"/>
      <c r="AQ45" s="88"/>
      <c r="AR45" s="352"/>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363"/>
    </row>
    <row r="46" spans="1:76" ht="15.6" customHeight="1">
      <c r="A46" s="224"/>
      <c r="B46" s="171">
        <v>8</v>
      </c>
      <c r="C46" s="427" t="s">
        <v>291</v>
      </c>
      <c r="D46" s="180"/>
      <c r="E46" s="384" t="str" cm="1">
        <f t="array" ref="E46">IF(D46="","",VLOOKUP(D46,'10. Condition and Temporal'!$B$6:$D$103,3,FALSE))</f>
        <v/>
      </c>
      <c r="F46" s="776"/>
      <c r="G46" s="777"/>
      <c r="H46" s="238"/>
      <c r="I46" s="786"/>
      <c r="J46" s="787"/>
      <c r="K46" s="788"/>
      <c r="L46" s="778" t="str" cm="1">
        <f t="array" ref="L46">IF(D46="","",IFERROR(IF(I46="","",((I46/1000)*(V46*X46))*(AH46*AF46)*AD46*AI46),"This intervention is not permitted within the SSM ▲"))</f>
        <v/>
      </c>
      <c r="M46" s="779"/>
      <c r="N46" s="754"/>
      <c r="O46" s="236"/>
      <c r="P46" s="180"/>
      <c r="Q46" s="225"/>
      <c r="R46" s="720"/>
      <c r="S46" s="226"/>
      <c r="T46" s="730" t="str" cm="1">
        <f t="array" ref="T46">IF(D46="","",VLOOKUP(D46,'9. All Habitats + Multipliers'!$C$4:$K$102,5,FALSE))</f>
        <v/>
      </c>
      <c r="U46" s="731"/>
      <c r="V46" s="178" t="str" cm="1">
        <f t="array" ref="V46">IF(T46="","",VLOOKUP(T46,'11. Lists'!$B$47:$D$49,2,FALSE))</f>
        <v/>
      </c>
      <c r="W46" s="161" t="str" cm="1">
        <f t="array" ref="W46">IF(F46="","",F46)</f>
        <v/>
      </c>
      <c r="X46" s="178" t="str" cm="1">
        <f t="array" ref="X46">IF(W46="","",VLOOKUP(W46,'11. Lists'!$F$47:$G$51,2,FALSE))</f>
        <v/>
      </c>
      <c r="Y46" s="291"/>
      <c r="Z46" s="292"/>
      <c r="AA46" s="293"/>
      <c r="AB46" s="161" t="str" cm="1">
        <f t="array" ref="AB46">IF(H46="","",H46)</f>
        <v/>
      </c>
      <c r="AC46" s="162" t="str" cm="1">
        <f t="array" ref="AC46">IF(AB46="","",VLOOKUP(AB46,'11. Lists'!$F$36:$H$38,2,FALSE))</f>
        <v/>
      </c>
      <c r="AD46" s="178" t="str" cm="1">
        <f t="array" ref="AD46">IF(AB46="","",VLOOKUP(AB46,'11. Lists'!$F$36:$H$38,3,FALSE))</f>
        <v/>
      </c>
      <c r="AE46" s="161"/>
      <c r="AF46" s="178" t="str" cm="1">
        <f t="array" ref="AF46">IF(AE46="","",VLOOKUP(AE46,'11. Lists'!$I$47:$K$80,3,FALSE))</f>
        <v/>
      </c>
      <c r="AG46" s="161" t="str" cm="1">
        <f t="array" ref="AG46">IF(D46="","",VLOOKUP(D46,'9. All Habitats + Multipliers'!$C$4:$K$102,7,FALSE))</f>
        <v/>
      </c>
      <c r="AH46" s="178" t="str" cm="1">
        <f t="array" ref="AH46">IF(AG46="","",VLOOKUP(AG46,'11. Lists'!$J$35:$K$38,2,FALSE))</f>
        <v/>
      </c>
      <c r="AI46" s="435" t="str">
        <v>1</v>
      </c>
      <c r="AJ46" s="431"/>
      <c r="AK46" s="416"/>
      <c r="AL46" s="416"/>
      <c r="AM46" s="416"/>
      <c r="AN46" s="416"/>
      <c r="AO46" s="88"/>
      <c r="AP46" s="88"/>
      <c r="AQ46" s="88"/>
      <c r="AR46" s="352"/>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363"/>
    </row>
    <row r="47" spans="1:76" ht="15.6" customHeight="1">
      <c r="A47" s="224"/>
      <c r="B47" s="171">
        <v>9</v>
      </c>
      <c r="C47" s="427" t="s">
        <v>291</v>
      </c>
      <c r="D47" s="180"/>
      <c r="E47" s="384" t="str" cm="1">
        <f t="array" ref="E47">IF(D47="","",VLOOKUP(D47,'10. Condition and Temporal'!$B$6:$D$103,3,FALSE))</f>
        <v/>
      </c>
      <c r="F47" s="776"/>
      <c r="G47" s="777"/>
      <c r="H47" s="238"/>
      <c r="I47" s="786"/>
      <c r="J47" s="787"/>
      <c r="K47" s="788"/>
      <c r="L47" s="778" t="str" cm="1">
        <f t="array" ref="L47">IF(D47="","",IFERROR(IF(I47="","",((I47/1000)*(V47*X47))*(AH47*AF47)*AD47*AI47),"This intervention is not permitted within the SSM ▲"))</f>
        <v/>
      </c>
      <c r="M47" s="779"/>
      <c r="N47" s="754"/>
      <c r="O47" s="236"/>
      <c r="P47" s="180"/>
      <c r="Q47" s="225"/>
      <c r="R47" s="720"/>
      <c r="S47" s="226"/>
      <c r="T47" s="730" t="str" cm="1">
        <f t="array" ref="T47">IF(D47="","",VLOOKUP(D47,'9. All Habitats + Multipliers'!$C$4:$K$102,5,FALSE))</f>
        <v/>
      </c>
      <c r="U47" s="731"/>
      <c r="V47" s="178" t="str" cm="1">
        <f t="array" ref="V47">IF(T47="","",VLOOKUP(T47,'11. Lists'!$B$47:$D$49,2,FALSE))</f>
        <v/>
      </c>
      <c r="W47" s="161" t="str" cm="1">
        <f t="array" ref="W47">IF(F47="","",F47)</f>
        <v/>
      </c>
      <c r="X47" s="178" t="str" cm="1">
        <f t="array" ref="X47">IF(W47="","",VLOOKUP(W47,'11. Lists'!$F$47:$G$51,2,FALSE))</f>
        <v/>
      </c>
      <c r="Y47" s="291"/>
      <c r="Z47" s="292"/>
      <c r="AA47" s="293"/>
      <c r="AB47" s="161" t="str" cm="1">
        <f t="array" ref="AB47">IF(H47="","",H47)</f>
        <v/>
      </c>
      <c r="AC47" s="162" t="str" cm="1">
        <f t="array" ref="AC47">IF(AB47="","",VLOOKUP(AB47,'11. Lists'!$F$36:$H$38,2,FALSE))</f>
        <v/>
      </c>
      <c r="AD47" s="178" t="str" cm="1">
        <f t="array" ref="AD47">IF(AB47="","",VLOOKUP(AB47,'11. Lists'!$F$36:$H$38,3,FALSE))</f>
        <v/>
      </c>
      <c r="AE47" s="161"/>
      <c r="AF47" s="178" t="str" cm="1">
        <f t="array" ref="AF47">IF(AE47="","",VLOOKUP(AE47,'11. Lists'!$I$47:$K$80,3,FALSE))</f>
        <v/>
      </c>
      <c r="AG47" s="161" t="str" cm="1">
        <f t="array" ref="AG47">IF(D47="","",VLOOKUP(D47,'9. All Habitats + Multipliers'!$C$4:$K$102,7,FALSE))</f>
        <v/>
      </c>
      <c r="AH47" s="178" t="str" cm="1">
        <f t="array" ref="AH47">IF(AG47="","",VLOOKUP(AG47,'11. Lists'!$J$35:$K$38,2,FALSE))</f>
        <v/>
      </c>
      <c r="AI47" s="435" t="str">
        <v>1</v>
      </c>
      <c r="AJ47" s="431"/>
      <c r="AK47" s="416"/>
      <c r="AL47" s="416"/>
      <c r="AM47" s="416"/>
      <c r="AN47" s="416"/>
      <c r="AO47" s="88"/>
      <c r="AP47" s="88"/>
      <c r="AQ47" s="88"/>
      <c r="AR47" s="352"/>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363"/>
    </row>
    <row r="48" spans="1:76" ht="15.6" customHeight="1">
      <c r="A48" s="224"/>
      <c r="B48" s="171">
        <v>10</v>
      </c>
      <c r="C48" s="427" t="s">
        <v>291</v>
      </c>
      <c r="D48" s="180"/>
      <c r="E48" s="384" t="str" cm="1">
        <f t="array" ref="E48">IF(D48="","",VLOOKUP(D48,'10. Condition and Temporal'!$B$6:$D$103,3,FALSE))</f>
        <v/>
      </c>
      <c r="F48" s="776"/>
      <c r="G48" s="777"/>
      <c r="H48" s="238"/>
      <c r="I48" s="786"/>
      <c r="J48" s="787"/>
      <c r="K48" s="788"/>
      <c r="L48" s="778" t="str" cm="1">
        <f t="array" ref="L48">IF(D48="","",IFERROR(IF(I48="","",((I48/1000)*(V48*X48))*(AH48*AF48)*AD48*AI48),"This intervention is not permitted within the SSM ▲"))</f>
        <v/>
      </c>
      <c r="M48" s="779"/>
      <c r="N48" s="754"/>
      <c r="O48" s="236"/>
      <c r="P48" s="180"/>
      <c r="Q48" s="225"/>
      <c r="R48" s="720"/>
      <c r="S48" s="226"/>
      <c r="T48" s="730" t="str" cm="1">
        <f t="array" ref="T48">IF(D48="","",VLOOKUP(D48,'9. All Habitats + Multipliers'!$C$4:$K$102,5,FALSE))</f>
        <v/>
      </c>
      <c r="U48" s="731"/>
      <c r="V48" s="178" t="str" cm="1">
        <f t="array" ref="V48">IF(T48="","",VLOOKUP(T48,'11. Lists'!$B$47:$D$49,2,FALSE))</f>
        <v/>
      </c>
      <c r="W48" s="161" t="str" cm="1">
        <f t="array" ref="W48">IF(F48="","",F48)</f>
        <v/>
      </c>
      <c r="X48" s="178" t="str" cm="1">
        <f t="array" ref="X48">IF(W48="","",VLOOKUP(W48,'11. Lists'!$F$47:$G$51,2,FALSE))</f>
        <v/>
      </c>
      <c r="Y48" s="291"/>
      <c r="Z48" s="292"/>
      <c r="AA48" s="293"/>
      <c r="AB48" s="161" t="str" cm="1">
        <f t="array" ref="AB48">IF(H48="","",H48)</f>
        <v/>
      </c>
      <c r="AC48" s="162" t="str" cm="1">
        <f t="array" ref="AC48">IF(AB48="","",VLOOKUP(AB48,'11. Lists'!$F$36:$H$38,2,FALSE))</f>
        <v/>
      </c>
      <c r="AD48" s="178" t="str" cm="1">
        <f t="array" ref="AD48">IF(AB48="","",VLOOKUP(AB48,'11. Lists'!$F$36:$H$38,3,FALSE))</f>
        <v/>
      </c>
      <c r="AE48" s="161"/>
      <c r="AF48" s="178" t="str" cm="1">
        <f t="array" ref="AF48">IF(AE48="","",VLOOKUP(AE48,'11. Lists'!$I$47:$K$80,3,FALSE))</f>
        <v/>
      </c>
      <c r="AG48" s="161" t="str" cm="1">
        <f t="array" ref="AG48">IF(D48="","",VLOOKUP(D48,'9. All Habitats + Multipliers'!$C$4:$K$102,7,FALSE))</f>
        <v/>
      </c>
      <c r="AH48" s="178" t="str" cm="1">
        <f t="array" ref="AH48">IF(AG48="","",VLOOKUP(AG48,'11. Lists'!$J$35:$K$38,2,FALSE))</f>
        <v/>
      </c>
      <c r="AI48" s="435" t="str">
        <v>1</v>
      </c>
      <c r="AJ48" s="431"/>
      <c r="AK48" s="416"/>
      <c r="AL48" s="416"/>
      <c r="AM48" s="416"/>
      <c r="AN48" s="416"/>
      <c r="AO48" s="88"/>
      <c r="AP48" s="88"/>
      <c r="AQ48" s="88"/>
      <c r="AR48" s="352"/>
      <c r="AS48" s="88"/>
      <c r="AT48" s="88"/>
      <c r="AU48" s="88"/>
      <c r="AV48" s="88"/>
      <c r="AW48" s="88"/>
      <c r="AX48" s="88"/>
      <c r="AY48" s="88"/>
      <c r="AZ48" s="88"/>
      <c r="BA48" s="88"/>
      <c r="BB48" s="88"/>
      <c r="BC48" s="88"/>
      <c r="BD48" s="88"/>
      <c r="BE48" s="88"/>
      <c r="BF48" s="88"/>
      <c r="BG48" s="88"/>
      <c r="BH48" s="88"/>
      <c r="BI48" s="88"/>
      <c r="BJ48" s="88"/>
      <c r="BK48" s="88"/>
      <c r="BL48" s="88"/>
      <c r="BM48" s="88"/>
      <c r="BN48" s="88"/>
      <c r="BO48" s="88"/>
      <c r="BP48" s="88"/>
      <c r="BQ48" s="88"/>
      <c r="BR48" s="88"/>
      <c r="BS48" s="88"/>
      <c r="BT48" s="88"/>
      <c r="BU48" s="88"/>
      <c r="BV48" s="88"/>
      <c r="BW48" s="88"/>
      <c r="BX48" s="363"/>
    </row>
    <row r="49" spans="1:76" ht="15.6" customHeight="1">
      <c r="A49" s="224"/>
      <c r="B49" s="171">
        <v>11</v>
      </c>
      <c r="C49" s="427" t="s">
        <v>291</v>
      </c>
      <c r="D49" s="180"/>
      <c r="E49" s="384" t="str" cm="1">
        <f t="array" ref="E49">IF(D49="","",VLOOKUP(D49,'10. Condition and Temporal'!$B$6:$D$103,3,FALSE))</f>
        <v/>
      </c>
      <c r="F49" s="776"/>
      <c r="G49" s="777"/>
      <c r="H49" s="238"/>
      <c r="I49" s="786"/>
      <c r="J49" s="787"/>
      <c r="K49" s="788"/>
      <c r="L49" s="778" t="str" cm="1">
        <f t="array" ref="L49">IF(D49="","",IFERROR(IF(I49="","",((I49/1000)*(V49*X49))*(AH49*AF49)*AD49*AI49),"This intervention is not permitted within the SSM ▲"))</f>
        <v/>
      </c>
      <c r="M49" s="779"/>
      <c r="N49" s="754"/>
      <c r="O49" s="236"/>
      <c r="P49" s="180"/>
      <c r="Q49" s="225"/>
      <c r="R49" s="720"/>
      <c r="S49" s="226"/>
      <c r="T49" s="730" t="str" cm="1">
        <f t="array" ref="T49">IF(D49="","",VLOOKUP(D49,'9. All Habitats + Multipliers'!$C$4:$K$102,5,FALSE))</f>
        <v/>
      </c>
      <c r="U49" s="731"/>
      <c r="V49" s="178" t="str" cm="1">
        <f t="array" ref="V49">IF(T49="","",VLOOKUP(T49,'11. Lists'!$B$47:$D$49,2,FALSE))</f>
        <v/>
      </c>
      <c r="W49" s="161" t="str" cm="1">
        <f t="array" ref="W49">IF(F49="","",F49)</f>
        <v/>
      </c>
      <c r="X49" s="178" t="str" cm="1">
        <f t="array" ref="X49">IF(W49="","",VLOOKUP(W49,'11. Lists'!$F$47:$G$51,2,FALSE))</f>
        <v/>
      </c>
      <c r="Y49" s="291"/>
      <c r="Z49" s="292"/>
      <c r="AA49" s="293"/>
      <c r="AB49" s="161" t="str" cm="1">
        <f t="array" ref="AB49">IF(H49="","",H49)</f>
        <v/>
      </c>
      <c r="AC49" s="162" t="str" cm="1">
        <f t="array" ref="AC49">IF(AB49="","",VLOOKUP(AB49,'11. Lists'!$F$36:$H$38,2,FALSE))</f>
        <v/>
      </c>
      <c r="AD49" s="178" t="str" cm="1">
        <f t="array" ref="AD49">IF(AB49="","",VLOOKUP(AB49,'11. Lists'!$F$36:$H$38,3,FALSE))</f>
        <v/>
      </c>
      <c r="AE49" s="161"/>
      <c r="AF49" s="178" t="str" cm="1">
        <f t="array" ref="AF49">IF(AE49="","",VLOOKUP(AE49,'11. Lists'!$I$47:$K$80,3,FALSE))</f>
        <v/>
      </c>
      <c r="AG49" s="161" t="str" cm="1">
        <f t="array" ref="AG49">IF(D49="","",VLOOKUP(D49,'9. All Habitats + Multipliers'!$C$4:$K$102,7,FALSE))</f>
        <v/>
      </c>
      <c r="AH49" s="178" t="str" cm="1">
        <f t="array" ref="AH49">IF(AG49="","",VLOOKUP(AG49,'11. Lists'!$J$35:$K$38,2,FALSE))</f>
        <v/>
      </c>
      <c r="AI49" s="435" t="str">
        <v>1</v>
      </c>
      <c r="AJ49" s="431"/>
      <c r="AK49" s="416"/>
      <c r="AL49" s="416"/>
      <c r="AM49" s="416"/>
      <c r="AN49" s="416"/>
      <c r="AO49" s="88"/>
      <c r="AP49" s="88"/>
      <c r="AQ49" s="88"/>
      <c r="AR49" s="352"/>
      <c r="AS49" s="88"/>
      <c r="AT49" s="88"/>
      <c r="AU49" s="88"/>
      <c r="AV49" s="88"/>
      <c r="AW49" s="88"/>
      <c r="AX49" s="88"/>
      <c r="AY49" s="88"/>
      <c r="AZ49" s="88"/>
      <c r="BA49" s="88"/>
      <c r="BB49" s="88"/>
      <c r="BC49" s="88"/>
      <c r="BD49" s="88"/>
      <c r="BE49" s="88"/>
      <c r="BF49" s="88"/>
      <c r="BG49" s="88"/>
      <c r="BH49" s="88"/>
      <c r="BI49" s="88"/>
      <c r="BJ49" s="88"/>
      <c r="BK49" s="88"/>
      <c r="BL49" s="88"/>
      <c r="BM49" s="88"/>
      <c r="BN49" s="88"/>
      <c r="BO49" s="88"/>
      <c r="BP49" s="88"/>
      <c r="BQ49" s="88"/>
      <c r="BR49" s="88"/>
      <c r="BS49" s="88"/>
      <c r="BT49" s="88"/>
      <c r="BU49" s="88"/>
      <c r="BV49" s="88"/>
      <c r="BW49" s="88"/>
      <c r="BX49" s="363"/>
    </row>
    <row r="50" spans="1:76" ht="15.6" customHeight="1">
      <c r="A50" s="224"/>
      <c r="B50" s="171">
        <v>12</v>
      </c>
      <c r="C50" s="427" t="s">
        <v>291</v>
      </c>
      <c r="D50" s="180"/>
      <c r="E50" s="384" t="str" cm="1">
        <f t="array" ref="E50">IF(D50="","",VLOOKUP(D50,'10. Condition and Temporal'!$B$6:$D$103,3,FALSE))</f>
        <v/>
      </c>
      <c r="F50" s="776"/>
      <c r="G50" s="777"/>
      <c r="H50" s="238"/>
      <c r="I50" s="786"/>
      <c r="J50" s="787"/>
      <c r="K50" s="788"/>
      <c r="L50" s="778" t="str" cm="1">
        <f t="array" ref="L50">IF(D50="","",IFERROR(IF(I50="","",((I50/1000)*(V50*X50))*(AH50*AF50)*AD50*AI50),"This intervention is not permitted within the SSM ▲"))</f>
        <v/>
      </c>
      <c r="M50" s="779"/>
      <c r="N50" s="754"/>
      <c r="O50" s="236"/>
      <c r="P50" s="180"/>
      <c r="Q50" s="225"/>
      <c r="R50" s="720"/>
      <c r="S50" s="226"/>
      <c r="T50" s="730" t="str" cm="1">
        <f t="array" ref="T50">IF(D50="","",VLOOKUP(D50,'9. All Habitats + Multipliers'!$C$4:$K$102,5,FALSE))</f>
        <v/>
      </c>
      <c r="U50" s="731"/>
      <c r="V50" s="178" t="str" cm="1">
        <f t="array" ref="V50">IF(T50="","",VLOOKUP(T50,'11. Lists'!$B$47:$D$49,2,FALSE))</f>
        <v/>
      </c>
      <c r="W50" s="161" t="str" cm="1">
        <f t="array" ref="W50">IF(F50="","",F50)</f>
        <v/>
      </c>
      <c r="X50" s="178" t="str" cm="1">
        <f t="array" ref="X50">IF(W50="","",VLOOKUP(W50,'11. Lists'!$F$47:$G$51,2,FALSE))</f>
        <v/>
      </c>
      <c r="Y50" s="291"/>
      <c r="Z50" s="292"/>
      <c r="AA50" s="293"/>
      <c r="AB50" s="161" t="str" cm="1">
        <f t="array" ref="AB50">IF(H50="","",H50)</f>
        <v/>
      </c>
      <c r="AC50" s="162" t="str" cm="1">
        <f t="array" ref="AC50">IF(AB50="","",VLOOKUP(AB50,'11. Lists'!$F$36:$H$38,2,FALSE))</f>
        <v/>
      </c>
      <c r="AD50" s="178" t="str" cm="1">
        <f t="array" ref="AD50">IF(AB50="","",VLOOKUP(AB50,'11. Lists'!$F$36:$H$38,3,FALSE))</f>
        <v/>
      </c>
      <c r="AE50" s="161"/>
      <c r="AF50" s="178" t="str" cm="1">
        <f t="array" ref="AF50">IF(AE50="","",VLOOKUP(AE50,'11. Lists'!$I$47:$K$80,3,FALSE))</f>
        <v/>
      </c>
      <c r="AG50" s="161" t="str" cm="1">
        <f t="array" ref="AG50">IF(D50="","",VLOOKUP(D50,'9. All Habitats + Multipliers'!$C$4:$K$102,7,FALSE))</f>
        <v/>
      </c>
      <c r="AH50" s="178" t="str" cm="1">
        <f t="array" ref="AH50">IF(AG50="","",VLOOKUP(AG50,'11. Lists'!$J$35:$K$38,2,FALSE))</f>
        <v/>
      </c>
      <c r="AI50" s="435" t="str">
        <v>1</v>
      </c>
      <c r="AJ50" s="431"/>
      <c r="AK50" s="416"/>
      <c r="AL50" s="416"/>
      <c r="AM50" s="416"/>
      <c r="AN50" s="416"/>
      <c r="AO50" s="88"/>
      <c r="AP50" s="88"/>
      <c r="AQ50" s="88"/>
      <c r="AR50" s="88"/>
      <c r="AS50" s="88"/>
      <c r="AT50" s="88"/>
      <c r="AU50" s="88"/>
      <c r="AV50" s="88"/>
      <c r="AW50" s="88"/>
      <c r="AX50" s="88"/>
      <c r="AY50" s="88"/>
      <c r="AZ50" s="88"/>
      <c r="BA50" s="88"/>
      <c r="BB50" s="88"/>
      <c r="BC50" s="88"/>
      <c r="BD50" s="88"/>
      <c r="BE50" s="88"/>
      <c r="BF50" s="88"/>
      <c r="BG50" s="88"/>
      <c r="BH50" s="88"/>
      <c r="BI50" s="88"/>
      <c r="BJ50" s="88"/>
      <c r="BK50" s="88"/>
      <c r="BL50" s="88"/>
      <c r="BM50" s="88"/>
      <c r="BN50" s="88"/>
      <c r="BO50" s="88"/>
      <c r="BP50" s="88"/>
      <c r="BQ50" s="88"/>
      <c r="BR50" s="88"/>
      <c r="BS50" s="88"/>
      <c r="BT50" s="88"/>
      <c r="BU50" s="88"/>
      <c r="BV50" s="88"/>
      <c r="BW50" s="88"/>
      <c r="BX50" s="363"/>
    </row>
    <row r="51" spans="1:76" ht="15.6" customHeight="1">
      <c r="A51" s="224"/>
      <c r="B51" s="171">
        <v>13</v>
      </c>
      <c r="C51" s="427" t="s">
        <v>291</v>
      </c>
      <c r="D51" s="180"/>
      <c r="E51" s="384" t="str" cm="1">
        <f t="array" ref="E51">IF(D51="","",VLOOKUP(D51,'10. Condition and Temporal'!$B$6:$D$103,3,FALSE))</f>
        <v/>
      </c>
      <c r="F51" s="776"/>
      <c r="G51" s="777"/>
      <c r="H51" s="238"/>
      <c r="I51" s="786"/>
      <c r="J51" s="787"/>
      <c r="K51" s="788"/>
      <c r="L51" s="778" t="str" cm="1">
        <f t="array" ref="L51">IF(D51="","",IFERROR(IF(I51="","",((I51/1000)*(V51*X51))*(AH51*AF51)*AD51*AI51),"This intervention is not permitted within the SSM ▲"))</f>
        <v/>
      </c>
      <c r="M51" s="779"/>
      <c r="N51" s="754"/>
      <c r="O51" s="236"/>
      <c r="P51" s="180"/>
      <c r="Q51" s="225"/>
      <c r="R51" s="720"/>
      <c r="S51" s="226"/>
      <c r="T51" s="730" t="str" cm="1">
        <f t="array" ref="T51">IF(D51="","",VLOOKUP(D51,'9. All Habitats + Multipliers'!$C$4:$K$102,5,FALSE))</f>
        <v/>
      </c>
      <c r="U51" s="731"/>
      <c r="V51" s="178" t="str" cm="1">
        <f t="array" ref="V51">IF(T51="","",VLOOKUP(T51,'11. Lists'!$B$47:$D$49,2,FALSE))</f>
        <v/>
      </c>
      <c r="W51" s="161" t="str" cm="1">
        <f t="array" ref="W51">IF(F51="","",F51)</f>
        <v/>
      </c>
      <c r="X51" s="178" t="str" cm="1">
        <f t="array" ref="X51">IF(W51="","",VLOOKUP(W51,'11. Lists'!$F$47:$G$51,2,FALSE))</f>
        <v/>
      </c>
      <c r="Y51" s="291"/>
      <c r="Z51" s="292"/>
      <c r="AA51" s="293"/>
      <c r="AB51" s="161" t="str" cm="1">
        <f t="array" ref="AB51">IF(H51="","",H51)</f>
        <v/>
      </c>
      <c r="AC51" s="162" t="str" cm="1">
        <f t="array" ref="AC51">IF(AB51="","",VLOOKUP(AB51,'11. Lists'!$F$36:$H$38,2,FALSE))</f>
        <v/>
      </c>
      <c r="AD51" s="178" t="str" cm="1">
        <f t="array" ref="AD51">IF(AB51="","",VLOOKUP(AB51,'11. Lists'!$F$36:$H$38,3,FALSE))</f>
        <v/>
      </c>
      <c r="AE51" s="161"/>
      <c r="AF51" s="178" t="str" cm="1">
        <f t="array" ref="AF51">IF(AE51="","",VLOOKUP(AE51,'11. Lists'!$I$47:$K$80,3,FALSE))</f>
        <v/>
      </c>
      <c r="AG51" s="161" t="str" cm="1">
        <f t="array" ref="AG51">IF(D51="","",VLOOKUP(D51,'9. All Habitats + Multipliers'!$C$4:$K$102,7,FALSE))</f>
        <v/>
      </c>
      <c r="AH51" s="178" t="str" cm="1">
        <f t="array" ref="AH51">IF(AG51="","",VLOOKUP(AG51,'11. Lists'!$J$35:$K$38,2,FALSE))</f>
        <v/>
      </c>
      <c r="AI51" s="435" t="str">
        <v>1</v>
      </c>
      <c r="AJ51" s="431"/>
      <c r="AK51" s="416"/>
      <c r="AL51" s="416"/>
      <c r="AM51" s="416"/>
      <c r="AN51" s="416"/>
      <c r="AO51" s="88"/>
      <c r="AP51" s="88"/>
      <c r="AQ51" s="88"/>
      <c r="AR51" s="88"/>
      <c r="AS51" s="88"/>
      <c r="AT51" s="88"/>
      <c r="AU51" s="88"/>
      <c r="AV51" s="88"/>
      <c r="AW51" s="88"/>
      <c r="AX51" s="88"/>
      <c r="AY51" s="88"/>
      <c r="AZ51" s="88"/>
      <c r="BA51" s="88"/>
      <c r="BB51" s="88"/>
      <c r="BC51" s="88"/>
      <c r="BD51" s="88"/>
      <c r="BE51" s="88"/>
      <c r="BF51" s="88"/>
      <c r="BG51" s="88"/>
      <c r="BH51" s="88"/>
      <c r="BI51" s="88"/>
      <c r="BJ51" s="88"/>
      <c r="BK51" s="88"/>
      <c r="BL51" s="88"/>
      <c r="BM51" s="88"/>
      <c r="BN51" s="88"/>
      <c r="BO51" s="88"/>
      <c r="BP51" s="88"/>
      <c r="BQ51" s="88"/>
      <c r="BR51" s="88"/>
      <c r="BS51" s="88"/>
      <c r="BT51" s="88"/>
      <c r="BU51" s="88"/>
      <c r="BV51" s="88"/>
      <c r="BW51" s="88"/>
      <c r="BX51" s="363"/>
    </row>
    <row r="52" spans="1:76" ht="15.6" customHeight="1">
      <c r="A52" s="224"/>
      <c r="B52" s="171">
        <v>14</v>
      </c>
      <c r="C52" s="427" t="s">
        <v>291</v>
      </c>
      <c r="D52" s="180"/>
      <c r="E52" s="384" t="str" cm="1">
        <f t="array" ref="E52">IF(D52="","",VLOOKUP(D52,'10. Condition and Temporal'!$B$6:$D$103,3,FALSE))</f>
        <v/>
      </c>
      <c r="F52" s="776"/>
      <c r="G52" s="777"/>
      <c r="H52" s="238"/>
      <c r="I52" s="786"/>
      <c r="J52" s="787"/>
      <c r="K52" s="788"/>
      <c r="L52" s="778" t="str" cm="1">
        <f t="array" ref="L52">IF(D52="","",IFERROR(IF(I52="","",((I52/1000)*(V52*X52))*(AH52*AF52)*AD52*AI52),"This intervention is not permitted within the SSM ▲"))</f>
        <v/>
      </c>
      <c r="M52" s="779"/>
      <c r="N52" s="754"/>
      <c r="O52" s="236"/>
      <c r="P52" s="180"/>
      <c r="Q52" s="225"/>
      <c r="R52" s="720"/>
      <c r="S52" s="226"/>
      <c r="T52" s="730" t="str" cm="1">
        <f t="array" ref="T52">IF(D52="","",VLOOKUP(D52,'9. All Habitats + Multipliers'!$C$4:$K$102,5,FALSE))</f>
        <v/>
      </c>
      <c r="U52" s="731"/>
      <c r="V52" s="178" t="str" cm="1">
        <f t="array" ref="V52">IF(T52="","",VLOOKUP(T52,'11. Lists'!$B$47:$D$49,2,FALSE))</f>
        <v/>
      </c>
      <c r="W52" s="161" t="str" cm="1">
        <f t="array" ref="W52">IF(F52="","",F52)</f>
        <v/>
      </c>
      <c r="X52" s="178" t="str" cm="1">
        <f t="array" ref="X52">IF(W52="","",VLOOKUP(W52,'11. Lists'!$F$47:$G$51,2,FALSE))</f>
        <v/>
      </c>
      <c r="Y52" s="291"/>
      <c r="Z52" s="292"/>
      <c r="AA52" s="293"/>
      <c r="AB52" s="161" t="str" cm="1">
        <f t="array" ref="AB52">IF(H52="","",H52)</f>
        <v/>
      </c>
      <c r="AC52" s="162" t="str" cm="1">
        <f t="array" ref="AC52">IF(AB52="","",VLOOKUP(AB52,'11. Lists'!$F$36:$H$38,2,FALSE))</f>
        <v/>
      </c>
      <c r="AD52" s="178" t="str" cm="1">
        <f t="array" ref="AD52">IF(AB52="","",VLOOKUP(AB52,'11. Lists'!$F$36:$H$38,3,FALSE))</f>
        <v/>
      </c>
      <c r="AE52" s="161"/>
      <c r="AF52" s="178" t="str" cm="1">
        <f t="array" ref="AF52">IF(AE52="","",VLOOKUP(AE52,'11. Lists'!$I$47:$K$80,3,FALSE))</f>
        <v/>
      </c>
      <c r="AG52" s="161" t="str" cm="1">
        <f t="array" ref="AG52">IF(D52="","",VLOOKUP(D52,'9. All Habitats + Multipliers'!$C$4:$K$102,7,FALSE))</f>
        <v/>
      </c>
      <c r="AH52" s="178" t="str" cm="1">
        <f t="array" ref="AH52">IF(AG52="","",VLOOKUP(AG52,'11. Lists'!$J$35:$K$38,2,FALSE))</f>
        <v/>
      </c>
      <c r="AI52" s="435" t="str">
        <v>1</v>
      </c>
      <c r="AJ52" s="431"/>
      <c r="AK52" s="416"/>
      <c r="AL52" s="416"/>
      <c r="AM52" s="416"/>
      <c r="AN52" s="416"/>
      <c r="AO52" s="88"/>
      <c r="AP52" s="88"/>
      <c r="AQ52" s="88"/>
      <c r="AR52" s="88"/>
      <c r="AS52" s="88"/>
      <c r="AT52" s="88"/>
      <c r="AU52" s="88"/>
      <c r="AV52" s="88"/>
      <c r="AW52" s="88"/>
      <c r="AX52" s="88"/>
      <c r="AY52" s="88"/>
      <c r="AZ52" s="88"/>
      <c r="BA52" s="88"/>
      <c r="BB52" s="88"/>
      <c r="BC52" s="88"/>
      <c r="BD52" s="88"/>
      <c r="BE52" s="88"/>
      <c r="BF52" s="88"/>
      <c r="BG52" s="88"/>
      <c r="BH52" s="88"/>
      <c r="BI52" s="88"/>
      <c r="BJ52" s="88"/>
      <c r="BK52" s="88"/>
      <c r="BL52" s="88"/>
      <c r="BM52" s="88"/>
      <c r="BN52" s="88"/>
      <c r="BO52" s="88"/>
      <c r="BP52" s="88"/>
      <c r="BQ52" s="88"/>
      <c r="BR52" s="88"/>
      <c r="BS52" s="88"/>
      <c r="BT52" s="88"/>
      <c r="BU52" s="88"/>
      <c r="BV52" s="88"/>
      <c r="BW52" s="88"/>
      <c r="BX52" s="363"/>
    </row>
    <row r="53" spans="1:76" ht="15.6" customHeight="1">
      <c r="A53" s="224"/>
      <c r="B53" s="171">
        <v>15</v>
      </c>
      <c r="C53" s="427" t="s">
        <v>291</v>
      </c>
      <c r="D53" s="180"/>
      <c r="E53" s="384" t="str" cm="1">
        <f t="array" ref="E53">IF(D53="","",VLOOKUP(D53,'10. Condition and Temporal'!$B$6:$D$103,3,FALSE))</f>
        <v/>
      </c>
      <c r="F53" s="776"/>
      <c r="G53" s="777"/>
      <c r="H53" s="238"/>
      <c r="I53" s="786"/>
      <c r="J53" s="787"/>
      <c r="K53" s="788"/>
      <c r="L53" s="778" t="str" cm="1">
        <f t="array" ref="L53">IF(D53="","",IFERROR(IF(I53="","",((I53/1000)*(V53*X53))*(AH53*AF53)*AD53*AI53),"This intervention is not permitted within the SSM ▲"))</f>
        <v/>
      </c>
      <c r="M53" s="779"/>
      <c r="N53" s="754"/>
      <c r="O53" s="236"/>
      <c r="P53" s="180"/>
      <c r="Q53" s="225"/>
      <c r="R53" s="720"/>
      <c r="S53" s="226"/>
      <c r="T53" s="730" t="str" cm="1">
        <f t="array" ref="T53">IF(D53="","",VLOOKUP(D53,'9. All Habitats + Multipliers'!$C$4:$K$102,5,FALSE))</f>
        <v/>
      </c>
      <c r="U53" s="731"/>
      <c r="V53" s="178" t="str" cm="1">
        <f t="array" ref="V53">IF(T53="","",VLOOKUP(T53,'11. Lists'!$B$47:$D$49,2,FALSE))</f>
        <v/>
      </c>
      <c r="W53" s="161" t="str" cm="1">
        <f t="array" ref="W53">IF(F53="","",F53)</f>
        <v/>
      </c>
      <c r="X53" s="178" t="str" cm="1">
        <f t="array" ref="X53">IF(W53="","",VLOOKUP(W53,'11. Lists'!$F$47:$G$51,2,FALSE))</f>
        <v/>
      </c>
      <c r="Y53" s="291"/>
      <c r="Z53" s="292"/>
      <c r="AA53" s="293"/>
      <c r="AB53" s="161" t="str" cm="1">
        <f t="array" ref="AB53">IF(H53="","",H53)</f>
        <v/>
      </c>
      <c r="AC53" s="162" t="str" cm="1">
        <f t="array" ref="AC53">IF(AB53="","",VLOOKUP(AB53,'11. Lists'!$F$36:$H$38,2,FALSE))</f>
        <v/>
      </c>
      <c r="AD53" s="178" t="str" cm="1">
        <f t="array" ref="AD53">IF(AB53="","",VLOOKUP(AB53,'11. Lists'!$F$36:$H$38,3,FALSE))</f>
        <v/>
      </c>
      <c r="AE53" s="161"/>
      <c r="AF53" s="178" t="str" cm="1">
        <f t="array" ref="AF53">IF(AE53="","",VLOOKUP(AE53,'11. Lists'!$I$47:$K$80,3,FALSE))</f>
        <v/>
      </c>
      <c r="AG53" s="161" t="str" cm="1">
        <f t="array" ref="AG53">IF(D53="","",VLOOKUP(D53,'9. All Habitats + Multipliers'!$C$4:$K$102,7,FALSE))</f>
        <v/>
      </c>
      <c r="AH53" s="178" t="str" cm="1">
        <f t="array" ref="AH53">IF(AG53="","",VLOOKUP(AG53,'11. Lists'!$J$35:$K$38,2,FALSE))</f>
        <v/>
      </c>
      <c r="AI53" s="435" t="str">
        <v>1</v>
      </c>
      <c r="AJ53" s="431"/>
      <c r="AK53" s="416"/>
      <c r="AL53" s="416"/>
      <c r="AM53" s="416"/>
      <c r="AN53" s="416"/>
      <c r="AO53" s="88"/>
      <c r="AP53" s="88"/>
      <c r="AQ53" s="88"/>
      <c r="AR53" s="88"/>
      <c r="AS53" s="88"/>
      <c r="AT53" s="88"/>
      <c r="AU53" s="88"/>
      <c r="AV53" s="88"/>
      <c r="AW53" s="88"/>
      <c r="AX53" s="88"/>
      <c r="AY53" s="88"/>
      <c r="AZ53" s="88"/>
      <c r="BA53" s="88"/>
      <c r="BB53" s="88"/>
      <c r="BC53" s="88"/>
      <c r="BD53" s="88"/>
      <c r="BE53" s="88"/>
      <c r="BF53" s="88"/>
      <c r="BG53" s="88"/>
      <c r="BH53" s="88"/>
      <c r="BI53" s="88"/>
      <c r="BJ53" s="88"/>
      <c r="BK53" s="88"/>
      <c r="BL53" s="88"/>
      <c r="BM53" s="88"/>
      <c r="BN53" s="88"/>
      <c r="BO53" s="88"/>
      <c r="BP53" s="88"/>
      <c r="BQ53" s="88"/>
      <c r="BR53" s="88"/>
      <c r="BS53" s="88"/>
      <c r="BT53" s="88"/>
      <c r="BU53" s="88"/>
      <c r="BV53" s="88"/>
      <c r="BW53" s="88"/>
      <c r="BX53" s="363"/>
    </row>
    <row r="54" spans="1:76" ht="15.6" customHeight="1">
      <c r="A54" s="224"/>
      <c r="B54" s="171">
        <v>16</v>
      </c>
      <c r="C54" s="427" t="s">
        <v>291</v>
      </c>
      <c r="D54" s="180"/>
      <c r="E54" s="384" t="str" cm="1">
        <f t="array" ref="E54">IF(D54="","",VLOOKUP(D54,'10. Condition and Temporal'!$B$6:$D$103,3,FALSE))</f>
        <v/>
      </c>
      <c r="F54" s="776"/>
      <c r="G54" s="777"/>
      <c r="H54" s="238"/>
      <c r="I54" s="786"/>
      <c r="J54" s="787"/>
      <c r="K54" s="788"/>
      <c r="L54" s="778" t="str" cm="1">
        <f t="array" ref="L54">IF(D54="","",IFERROR(IF(I54="","",((I54/1000)*(V54*X54))*(AH54*AF54)*AD54*AI54),"This intervention is not permitted within the SSM ▲"))</f>
        <v/>
      </c>
      <c r="M54" s="779"/>
      <c r="N54" s="754"/>
      <c r="O54" s="236"/>
      <c r="P54" s="180"/>
      <c r="Q54" s="225"/>
      <c r="R54" s="720"/>
      <c r="S54" s="226"/>
      <c r="T54" s="730" t="str" cm="1">
        <f t="array" ref="T54">IF(D54="","",VLOOKUP(D54,'9. All Habitats + Multipliers'!$C$4:$K$102,5,FALSE))</f>
        <v/>
      </c>
      <c r="U54" s="731"/>
      <c r="V54" s="178" t="str" cm="1">
        <f t="array" ref="V54">IF(T54="","",VLOOKUP(T54,'11. Lists'!$B$47:$D$49,2,FALSE))</f>
        <v/>
      </c>
      <c r="W54" s="161" t="str" cm="1">
        <f t="array" ref="W54">IF(F54="","",F54)</f>
        <v/>
      </c>
      <c r="X54" s="178" t="str" cm="1">
        <f t="array" ref="X54">IF(W54="","",VLOOKUP(W54,'11. Lists'!$F$47:$G$51,2,FALSE))</f>
        <v/>
      </c>
      <c r="Y54" s="291"/>
      <c r="Z54" s="292"/>
      <c r="AA54" s="293"/>
      <c r="AB54" s="161" t="str" cm="1">
        <f t="array" ref="AB54">IF(H54="","",H54)</f>
        <v/>
      </c>
      <c r="AC54" s="162" t="str" cm="1">
        <f t="array" ref="AC54">IF(AB54="","",VLOOKUP(AB54,'11. Lists'!$F$36:$H$38,2,FALSE))</f>
        <v/>
      </c>
      <c r="AD54" s="178" t="str" cm="1">
        <f t="array" ref="AD54">IF(AB54="","",VLOOKUP(AB54,'11. Lists'!$F$36:$H$38,3,FALSE))</f>
        <v/>
      </c>
      <c r="AE54" s="161"/>
      <c r="AF54" s="178" t="str" cm="1">
        <f t="array" ref="AF54">IF(AE54="","",VLOOKUP(AE54,'11. Lists'!$I$47:$K$80,3,FALSE))</f>
        <v/>
      </c>
      <c r="AG54" s="161" t="str" cm="1">
        <f t="array" ref="AG54">IF(D54="","",VLOOKUP(D54,'9. All Habitats + Multipliers'!$C$4:$K$102,7,FALSE))</f>
        <v/>
      </c>
      <c r="AH54" s="178" t="str" cm="1">
        <f t="array" ref="AH54">IF(AG54="","",VLOOKUP(AG54,'11. Lists'!$J$35:$K$38,2,FALSE))</f>
        <v/>
      </c>
      <c r="AI54" s="435" t="str">
        <v>1</v>
      </c>
      <c r="AJ54" s="431"/>
      <c r="AK54" s="416"/>
      <c r="AL54" s="416"/>
      <c r="AM54" s="416"/>
      <c r="AN54" s="416"/>
      <c r="AO54" s="88"/>
      <c r="AP54" s="88"/>
      <c r="AQ54" s="88"/>
      <c r="AR54" s="88"/>
      <c r="AS54" s="88"/>
      <c r="AT54" s="88"/>
      <c r="AU54" s="88"/>
      <c r="AV54" s="88"/>
      <c r="AW54" s="88"/>
      <c r="AX54" s="88"/>
      <c r="AY54" s="88"/>
      <c r="AZ54" s="88"/>
      <c r="BA54" s="88"/>
      <c r="BB54" s="88"/>
      <c r="BC54" s="88"/>
      <c r="BD54" s="88"/>
      <c r="BE54" s="88"/>
      <c r="BF54" s="88"/>
      <c r="BG54" s="88"/>
      <c r="BH54" s="88"/>
      <c r="BI54" s="88"/>
      <c r="BJ54" s="88"/>
      <c r="BK54" s="88"/>
      <c r="BL54" s="88"/>
      <c r="BM54" s="88"/>
      <c r="BN54" s="88"/>
      <c r="BO54" s="88"/>
      <c r="BP54" s="88"/>
      <c r="BQ54" s="88"/>
      <c r="BR54" s="88"/>
      <c r="BS54" s="88"/>
      <c r="BT54" s="88"/>
      <c r="BU54" s="88"/>
      <c r="BV54" s="88"/>
      <c r="BW54" s="88"/>
      <c r="BX54" s="363"/>
    </row>
    <row r="55" spans="1:76" ht="15.6" customHeight="1">
      <c r="A55" s="224"/>
      <c r="B55" s="171">
        <v>17</v>
      </c>
      <c r="C55" s="427" t="s">
        <v>291</v>
      </c>
      <c r="D55" s="180"/>
      <c r="E55" s="384" t="str" cm="1">
        <f t="array" ref="E55">IF(D55="","",VLOOKUP(D55,'10. Condition and Temporal'!$B$6:$D$103,3,FALSE))</f>
        <v/>
      </c>
      <c r="F55" s="776"/>
      <c r="G55" s="777"/>
      <c r="H55" s="238"/>
      <c r="I55" s="786"/>
      <c r="J55" s="787"/>
      <c r="K55" s="788"/>
      <c r="L55" s="778" t="str" cm="1">
        <f t="array" ref="L55">IF(D55="","",IFERROR(IF(I55="","",((I55/1000)*(V55*X55))*(AH55*AF55)*AD55*AI55),"This intervention is not permitted within the SSM ▲"))</f>
        <v/>
      </c>
      <c r="M55" s="779"/>
      <c r="N55" s="754"/>
      <c r="O55" s="236"/>
      <c r="P55" s="180"/>
      <c r="Q55" s="225"/>
      <c r="R55" s="720"/>
      <c r="S55" s="226"/>
      <c r="T55" s="730" t="str" cm="1">
        <f t="array" ref="T55">IF(D55="","",VLOOKUP(D55,'9. All Habitats + Multipliers'!$C$4:$K$102,5,FALSE))</f>
        <v/>
      </c>
      <c r="U55" s="731"/>
      <c r="V55" s="178" t="str" cm="1">
        <f t="array" ref="V55">IF(T55="","",VLOOKUP(T55,'11. Lists'!$B$47:$D$49,2,FALSE))</f>
        <v/>
      </c>
      <c r="W55" s="161" t="str" cm="1">
        <f t="array" ref="W55">IF(F55="","",F55)</f>
        <v/>
      </c>
      <c r="X55" s="178" t="str" cm="1">
        <f t="array" ref="X55">IF(W55="","",VLOOKUP(W55,'11. Lists'!$F$47:$G$51,2,FALSE))</f>
        <v/>
      </c>
      <c r="Y55" s="291"/>
      <c r="Z55" s="292"/>
      <c r="AA55" s="293"/>
      <c r="AB55" s="161" t="str" cm="1">
        <f t="array" ref="AB55">IF(H55="","",H55)</f>
        <v/>
      </c>
      <c r="AC55" s="162" t="str" cm="1">
        <f t="array" ref="AC55">IF(AB55="","",VLOOKUP(AB55,'11. Lists'!$F$36:$H$38,2,FALSE))</f>
        <v/>
      </c>
      <c r="AD55" s="178" t="str" cm="1">
        <f t="array" ref="AD55">IF(AB55="","",VLOOKUP(AB55,'11. Lists'!$F$36:$H$38,3,FALSE))</f>
        <v/>
      </c>
      <c r="AE55" s="161"/>
      <c r="AF55" s="178" t="str" cm="1">
        <f t="array" ref="AF55">IF(AE55="","",VLOOKUP(AE55,'11. Lists'!$I$47:$K$80,3,FALSE))</f>
        <v/>
      </c>
      <c r="AG55" s="161" t="str" cm="1">
        <f t="array" ref="AG55">IF(D55="","",VLOOKUP(D55,'9. All Habitats + Multipliers'!$C$4:$K$102,7,FALSE))</f>
        <v/>
      </c>
      <c r="AH55" s="178" t="str" cm="1">
        <f t="array" ref="AH55">IF(AG55="","",VLOOKUP(AG55,'11. Lists'!$J$35:$K$38,2,FALSE))</f>
        <v/>
      </c>
      <c r="AI55" s="435" t="str">
        <v>1</v>
      </c>
      <c r="AJ55" s="431"/>
      <c r="AK55" s="416"/>
      <c r="AL55" s="416"/>
      <c r="AM55" s="416"/>
      <c r="AN55" s="416"/>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363"/>
    </row>
    <row r="56" spans="1:76" ht="15.6" customHeight="1">
      <c r="A56" s="224"/>
      <c r="B56" s="171">
        <v>18</v>
      </c>
      <c r="C56" s="427" t="s">
        <v>291</v>
      </c>
      <c r="D56" s="180"/>
      <c r="E56" s="384" t="str" cm="1">
        <f t="array" ref="E56">IF(D56="","",VLOOKUP(D56,'10. Condition and Temporal'!$B$6:$D$103,3,FALSE))</f>
        <v/>
      </c>
      <c r="F56" s="776"/>
      <c r="G56" s="777"/>
      <c r="H56" s="238"/>
      <c r="I56" s="786"/>
      <c r="J56" s="787"/>
      <c r="K56" s="788"/>
      <c r="L56" s="778" t="str" cm="1">
        <f t="array" ref="L56">IF(D56="","",IFERROR(IF(I56="","",((I56/1000)*(V56*X56))*(AH56*AF56)*AD56*AI56),"This intervention is not permitted within the SSM ▲"))</f>
        <v/>
      </c>
      <c r="M56" s="779"/>
      <c r="N56" s="754"/>
      <c r="O56" s="236"/>
      <c r="P56" s="180"/>
      <c r="Q56" s="225"/>
      <c r="R56" s="720"/>
      <c r="S56" s="226"/>
      <c r="T56" s="730" t="str" cm="1">
        <f t="array" ref="T56">IF(D56="","",VLOOKUP(D56,'9. All Habitats + Multipliers'!$C$4:$K$102,5,FALSE))</f>
        <v/>
      </c>
      <c r="U56" s="731"/>
      <c r="V56" s="178" t="str" cm="1">
        <f t="array" ref="V56">IF(T56="","",VLOOKUP(T56,'11. Lists'!$B$47:$D$49,2,FALSE))</f>
        <v/>
      </c>
      <c r="W56" s="161" t="str" cm="1">
        <f t="array" ref="W56">IF(F56="","",F56)</f>
        <v/>
      </c>
      <c r="X56" s="178" t="str" cm="1">
        <f t="array" ref="X56">IF(W56="","",VLOOKUP(W56,'11. Lists'!$F$47:$G$51,2,FALSE))</f>
        <v/>
      </c>
      <c r="Y56" s="291"/>
      <c r="Z56" s="292"/>
      <c r="AA56" s="293"/>
      <c r="AB56" s="161" t="str" cm="1">
        <f t="array" ref="AB56">IF(H56="","",H56)</f>
        <v/>
      </c>
      <c r="AC56" s="162" t="str" cm="1">
        <f t="array" ref="AC56">IF(AB56="","",VLOOKUP(AB56,'11. Lists'!$F$36:$H$38,2,FALSE))</f>
        <v/>
      </c>
      <c r="AD56" s="178" t="str" cm="1">
        <f t="array" ref="AD56">IF(AB56="","",VLOOKUP(AB56,'11. Lists'!$F$36:$H$38,3,FALSE))</f>
        <v/>
      </c>
      <c r="AE56" s="161"/>
      <c r="AF56" s="178" t="str" cm="1">
        <f t="array" ref="AF56">IF(AE56="","",VLOOKUP(AE56,'11. Lists'!$I$47:$K$80,3,FALSE))</f>
        <v/>
      </c>
      <c r="AG56" s="161" t="str" cm="1">
        <f t="array" ref="AG56">IF(D56="","",VLOOKUP(D56,'9. All Habitats + Multipliers'!$C$4:$K$102,7,FALSE))</f>
        <v/>
      </c>
      <c r="AH56" s="178" t="str" cm="1">
        <f t="array" ref="AH56">IF(AG56="","",VLOOKUP(AG56,'11. Lists'!$J$35:$K$38,2,FALSE))</f>
        <v/>
      </c>
      <c r="AI56" s="435" t="str">
        <v>1</v>
      </c>
      <c r="AJ56" s="431"/>
      <c r="AK56" s="416"/>
      <c r="AL56" s="416"/>
      <c r="AM56" s="416"/>
      <c r="AN56" s="416"/>
      <c r="AO56" s="88"/>
      <c r="AP56" s="88"/>
      <c r="AQ56" s="88"/>
      <c r="AR56" s="88"/>
      <c r="AS56" s="88"/>
      <c r="AT56" s="88"/>
      <c r="AU56" s="88"/>
      <c r="AV56" s="88"/>
      <c r="AW56" s="88"/>
      <c r="AX56" s="88"/>
      <c r="AY56" s="88"/>
      <c r="AZ56" s="88"/>
      <c r="BA56" s="88"/>
      <c r="BB56" s="88"/>
      <c r="BC56" s="88"/>
      <c r="BD56" s="88"/>
      <c r="BE56" s="88"/>
      <c r="BF56" s="88"/>
      <c r="BG56" s="88"/>
      <c r="BH56" s="88"/>
      <c r="BI56" s="88"/>
      <c r="BJ56" s="88"/>
      <c r="BK56" s="88"/>
      <c r="BL56" s="88"/>
      <c r="BM56" s="88"/>
      <c r="BN56" s="88"/>
      <c r="BO56" s="88"/>
      <c r="BP56" s="88"/>
      <c r="BQ56" s="88"/>
      <c r="BR56" s="88"/>
      <c r="BS56" s="88"/>
      <c r="BT56" s="88"/>
      <c r="BU56" s="88"/>
      <c r="BV56" s="88"/>
      <c r="BW56" s="88"/>
      <c r="BX56" s="363"/>
    </row>
    <row r="57" spans="1:76" ht="15.6" customHeight="1">
      <c r="A57" s="224"/>
      <c r="B57" s="171">
        <v>19</v>
      </c>
      <c r="C57" s="427" t="s">
        <v>291</v>
      </c>
      <c r="D57" s="180"/>
      <c r="E57" s="384" t="str" cm="1">
        <f t="array" ref="E57">IF(D57="","",VLOOKUP(D57,'10. Condition and Temporal'!$B$6:$D$103,3,FALSE))</f>
        <v/>
      </c>
      <c r="F57" s="776"/>
      <c r="G57" s="777"/>
      <c r="H57" s="238"/>
      <c r="I57" s="786"/>
      <c r="J57" s="787"/>
      <c r="K57" s="788"/>
      <c r="L57" s="778" t="str" cm="1">
        <f t="array" ref="L57">IF(D57="","",IFERROR(IF(I57="","",((I57/1000)*(V57*X57))*(AH57*AF57)*AD57*AI57),"This intervention is not permitted within the SSM ▲"))</f>
        <v/>
      </c>
      <c r="M57" s="779"/>
      <c r="N57" s="754"/>
      <c r="O57" s="236"/>
      <c r="P57" s="180"/>
      <c r="Q57" s="225"/>
      <c r="R57" s="720"/>
      <c r="S57" s="226"/>
      <c r="T57" s="730" t="str" cm="1">
        <f t="array" ref="T57">IF(D57="","",VLOOKUP(D57,'9. All Habitats + Multipliers'!$C$4:$K$102,5,FALSE))</f>
        <v/>
      </c>
      <c r="U57" s="731"/>
      <c r="V57" s="178" t="str" cm="1">
        <f t="array" ref="V57">IF(T57="","",VLOOKUP(T57,'11. Lists'!$B$47:$D$49,2,FALSE))</f>
        <v/>
      </c>
      <c r="W57" s="161" t="str" cm="1">
        <f t="array" ref="W57">IF(F57="","",F57)</f>
        <v/>
      </c>
      <c r="X57" s="178" t="str" cm="1">
        <f t="array" ref="X57">IF(W57="","",VLOOKUP(W57,'11. Lists'!$F$47:$G$51,2,FALSE))</f>
        <v/>
      </c>
      <c r="Y57" s="291"/>
      <c r="Z57" s="292"/>
      <c r="AA57" s="293"/>
      <c r="AB57" s="161" t="str" cm="1">
        <f t="array" ref="AB57">IF(H57="","",H57)</f>
        <v/>
      </c>
      <c r="AC57" s="162" t="str" cm="1">
        <f t="array" ref="AC57">IF(AB57="","",VLOOKUP(AB57,'11. Lists'!$F$36:$H$38,2,FALSE))</f>
        <v/>
      </c>
      <c r="AD57" s="178" t="str" cm="1">
        <f t="array" ref="AD57">IF(AB57="","",VLOOKUP(AB57,'11. Lists'!$F$36:$H$38,3,FALSE))</f>
        <v/>
      </c>
      <c r="AE57" s="161"/>
      <c r="AF57" s="178" t="str" cm="1">
        <f t="array" ref="AF57">IF(AE57="","",VLOOKUP(AE57,'11. Lists'!$I$47:$K$80,3,FALSE))</f>
        <v/>
      </c>
      <c r="AG57" s="161" t="str" cm="1">
        <f t="array" ref="AG57">IF(D57="","",VLOOKUP(D57,'9. All Habitats + Multipliers'!$C$4:$K$102,7,FALSE))</f>
        <v/>
      </c>
      <c r="AH57" s="178" t="str" cm="1">
        <f t="array" ref="AH57">IF(AG57="","",VLOOKUP(AG57,'11. Lists'!$J$35:$K$38,2,FALSE))</f>
        <v/>
      </c>
      <c r="AI57" s="435" t="str">
        <v>1</v>
      </c>
      <c r="AJ57" s="431"/>
      <c r="AK57" s="416"/>
      <c r="AL57" s="416"/>
      <c r="AM57" s="416"/>
      <c r="AN57" s="416"/>
      <c r="AO57" s="88"/>
      <c r="AP57" s="88"/>
      <c r="AQ57" s="88"/>
      <c r="AR57" s="88"/>
      <c r="AS57" s="88"/>
      <c r="AT57" s="88"/>
      <c r="AU57" s="88"/>
      <c r="AV57" s="88"/>
      <c r="AW57" s="88"/>
      <c r="AX57" s="88"/>
      <c r="AY57" s="88"/>
      <c r="AZ57" s="88"/>
      <c r="BA57" s="88"/>
      <c r="BB57" s="88"/>
      <c r="BC57" s="88"/>
      <c r="BD57" s="88"/>
      <c r="BE57" s="88"/>
      <c r="BF57" s="88"/>
      <c r="BG57" s="88"/>
      <c r="BH57" s="88"/>
      <c r="BI57" s="88"/>
      <c r="BJ57" s="88"/>
      <c r="BK57" s="88"/>
      <c r="BL57" s="88"/>
      <c r="BM57" s="88"/>
      <c r="BN57" s="88"/>
      <c r="BO57" s="88"/>
      <c r="BP57" s="88"/>
      <c r="BQ57" s="88"/>
      <c r="BR57" s="88"/>
      <c r="BS57" s="88"/>
      <c r="BT57" s="88"/>
      <c r="BU57" s="88"/>
      <c r="BV57" s="88"/>
      <c r="BW57" s="88"/>
      <c r="BX57" s="363"/>
    </row>
    <row r="58" spans="1:76" ht="15.9" customHeight="1">
      <c r="A58" s="224"/>
      <c r="B58" s="240">
        <v>20</v>
      </c>
      <c r="C58" s="428" t="s">
        <v>291</v>
      </c>
      <c r="D58" s="194"/>
      <c r="E58" s="385" t="str" cm="1">
        <f t="array" ref="E58">IF(D58="","",VLOOKUP(D58,'10. Condition and Temporal'!$B$6:$D$103,3,FALSE))</f>
        <v/>
      </c>
      <c r="F58" s="774"/>
      <c r="G58" s="775"/>
      <c r="H58" s="242"/>
      <c r="I58" s="835"/>
      <c r="J58" s="836"/>
      <c r="K58" s="837"/>
      <c r="L58" s="838" t="str" cm="1">
        <f t="array" ref="L58">IF(D58="","",IFERROR(IF(I58="","",((I58/1000)*(V58*X58))*(AH58*AF58)*AD58*AI58),"This intervention is not permitted within the SSM ▲"))</f>
        <v/>
      </c>
      <c r="M58" s="839"/>
      <c r="N58" s="764"/>
      <c r="O58" s="193"/>
      <c r="P58" s="194"/>
      <c r="Q58" s="225"/>
      <c r="R58" s="720"/>
      <c r="S58" s="226"/>
      <c r="T58" s="732" t="str" cm="1">
        <f t="array" ref="T58">IF(D58="","",VLOOKUP(D58,'9. All Habitats + Multipliers'!$C$4:$K$102,5,FALSE))</f>
        <v/>
      </c>
      <c r="U58" s="733"/>
      <c r="V58" s="312" t="str" cm="1">
        <f t="array" ref="V58">IF(T58="","",VLOOKUP(T58,'11. Lists'!$B$47:$D$49,2,FALSE))</f>
        <v/>
      </c>
      <c r="W58" s="195" t="str" cm="1">
        <f t="array" ref="W58">IF(F58="","",F58)</f>
        <v/>
      </c>
      <c r="X58" s="312" t="str" cm="1">
        <f t="array" ref="X58">IF(W58="","",VLOOKUP(W58,'11. Lists'!$F$47:$G$51,2,FALSE))</f>
        <v/>
      </c>
      <c r="Y58" s="291"/>
      <c r="Z58" s="292"/>
      <c r="AA58" s="293"/>
      <c r="AB58" s="195" t="str" cm="1">
        <f t="array" ref="AB58">IF(H58="","",H58)</f>
        <v/>
      </c>
      <c r="AC58" s="196" t="str" cm="1">
        <f t="array" ref="AC58">IF(AB58="","",VLOOKUP(AB58,'11. Lists'!$F$36:$H$38,2,FALSE))</f>
        <v/>
      </c>
      <c r="AD58" s="312" t="str" cm="1">
        <f t="array" ref="AD58">IF(AB58="","",VLOOKUP(AB58,'11. Lists'!$F$36:$H$38,3,FALSE))</f>
        <v/>
      </c>
      <c r="AE58" s="195"/>
      <c r="AF58" s="312" t="str" cm="1">
        <f t="array" ref="AF58">IF(AE58="","",VLOOKUP(AE58,'11. Lists'!$I$47:$K$80,3,FALSE))</f>
        <v/>
      </c>
      <c r="AG58" s="195" t="str" cm="1">
        <f t="array" ref="AG58">IF(D58="","",VLOOKUP(D58,'9. All Habitats + Multipliers'!$C$4:$K$102,7,FALSE))</f>
        <v/>
      </c>
      <c r="AH58" s="312" t="str" cm="1">
        <f t="array" ref="AH58">IF(AG58="","",VLOOKUP(AG58,'11. Lists'!$J$35:$K$38,2,FALSE))</f>
        <v/>
      </c>
      <c r="AI58" s="436" t="str">
        <v>1</v>
      </c>
      <c r="AJ58" s="431"/>
      <c r="AK58" s="416"/>
      <c r="AL58" s="416"/>
      <c r="AM58" s="416"/>
      <c r="AN58" s="416"/>
      <c r="AO58" s="88"/>
      <c r="AP58" s="88"/>
      <c r="AQ58" s="88"/>
      <c r="AR58" s="88"/>
      <c r="AS58" s="88"/>
      <c r="AT58" s="88"/>
      <c r="AU58" s="88"/>
      <c r="AV58" s="88"/>
      <c r="AW58" s="88"/>
      <c r="AX58" s="88"/>
      <c r="AY58" s="88"/>
      <c r="AZ58" s="88"/>
      <c r="BA58" s="88"/>
      <c r="BB58" s="88"/>
      <c r="BC58" s="88"/>
      <c r="BD58" s="88"/>
      <c r="BE58" s="88"/>
      <c r="BF58" s="88"/>
      <c r="BG58" s="88"/>
      <c r="BH58" s="88"/>
      <c r="BI58" s="88"/>
      <c r="BJ58" s="88"/>
      <c r="BK58" s="88"/>
      <c r="BL58" s="88"/>
      <c r="BM58" s="88"/>
      <c r="BN58" s="88"/>
      <c r="BO58" s="88"/>
      <c r="BP58" s="88"/>
      <c r="BQ58" s="88"/>
      <c r="BR58" s="88"/>
      <c r="BS58" s="88"/>
      <c r="BT58" s="88"/>
      <c r="BU58" s="88"/>
      <c r="BV58" s="88"/>
      <c r="BW58" s="88"/>
      <c r="BX58" s="363"/>
    </row>
    <row r="59" spans="1:76" ht="15" customHeight="1">
      <c r="A59" s="202"/>
      <c r="B59" s="203"/>
      <c r="C59" s="203"/>
      <c r="D59" s="203"/>
      <c r="E59" s="203"/>
      <c r="F59" s="203"/>
      <c r="G59" s="252"/>
      <c r="H59" s="391" t="s">
        <v>266</v>
      </c>
      <c r="I59" s="900" cm="1">
        <f t="array" ref="I59">SUM(I39:K58)</f>
        <v>0</v>
      </c>
      <c r="J59" s="901"/>
      <c r="K59" s="902"/>
      <c r="L59" s="765" cm="1">
        <f t="array" ref="L59">SUM(L39:N58)</f>
        <v>0</v>
      </c>
      <c r="M59" s="903"/>
      <c r="N59" s="762"/>
      <c r="O59" s="210"/>
      <c r="P59" s="203"/>
      <c r="Q59" s="88"/>
      <c r="R59" s="720"/>
      <c r="S59" s="88"/>
      <c r="T59" s="203"/>
      <c r="U59" s="203"/>
      <c r="V59" s="203"/>
      <c r="W59" s="203"/>
      <c r="X59" s="203"/>
      <c r="Y59" s="211"/>
      <c r="Z59" s="211"/>
      <c r="AA59" s="211"/>
      <c r="AB59" s="203"/>
      <c r="AC59" s="203"/>
      <c r="AD59" s="203"/>
      <c r="AE59" s="203"/>
      <c r="AF59" s="203"/>
      <c r="AG59" s="203"/>
      <c r="AH59" s="203"/>
      <c r="AI59" s="203"/>
      <c r="AJ59" s="416"/>
      <c r="AK59" s="416"/>
      <c r="AL59" s="416"/>
      <c r="AM59" s="416"/>
      <c r="AN59" s="416"/>
      <c r="AO59" s="88"/>
      <c r="AP59" s="88"/>
      <c r="AQ59" s="88"/>
      <c r="AR59" s="88"/>
      <c r="AS59" s="88"/>
      <c r="AT59" s="88"/>
      <c r="AU59" s="88"/>
      <c r="AV59" s="88"/>
      <c r="AW59" s="88"/>
      <c r="AX59" s="88"/>
      <c r="AY59" s="88"/>
      <c r="AZ59" s="88"/>
      <c r="BA59" s="88"/>
      <c r="BB59" s="88"/>
      <c r="BC59" s="88"/>
      <c r="BD59" s="88"/>
      <c r="BE59" s="88"/>
      <c r="BF59" s="88"/>
      <c r="BG59" s="88"/>
      <c r="BH59" s="88"/>
      <c r="BI59" s="88"/>
      <c r="BJ59" s="88"/>
      <c r="BK59" s="88"/>
      <c r="BL59" s="88"/>
      <c r="BM59" s="88"/>
      <c r="BN59" s="88"/>
      <c r="BO59" s="88"/>
      <c r="BP59" s="88"/>
      <c r="BQ59" s="88"/>
      <c r="BR59" s="88"/>
      <c r="BS59" s="88"/>
      <c r="BT59" s="88"/>
      <c r="BU59" s="88"/>
      <c r="BV59" s="88"/>
      <c r="BW59" s="88"/>
      <c r="BX59" s="363"/>
    </row>
    <row r="60" spans="1:76" ht="14.1" customHeight="1">
      <c r="A60" s="202"/>
      <c r="B60" s="88"/>
      <c r="C60" s="88"/>
      <c r="D60" s="88"/>
      <c r="E60" s="88"/>
      <c r="F60" s="88"/>
      <c r="G60" s="88"/>
      <c r="H60" s="203"/>
      <c r="I60" s="203"/>
      <c r="J60" s="203"/>
      <c r="K60" s="203"/>
      <c r="L60" s="203"/>
      <c r="M60" s="203"/>
      <c r="N60" s="203"/>
      <c r="O60" s="88"/>
      <c r="P60" s="88"/>
      <c r="Q60" s="88"/>
      <c r="R60" s="720"/>
      <c r="S60" s="88"/>
      <c r="T60" s="88"/>
      <c r="U60" s="88"/>
      <c r="V60" s="88"/>
      <c r="W60" s="88"/>
      <c r="X60" s="88"/>
      <c r="Y60" s="88"/>
      <c r="Z60" s="88"/>
      <c r="AA60" s="88"/>
      <c r="AB60" s="88"/>
      <c r="AC60" s="88"/>
      <c r="AD60" s="88"/>
      <c r="AE60" s="88"/>
      <c r="AF60" s="88"/>
      <c r="AG60" s="88"/>
      <c r="AH60" s="88"/>
      <c r="AI60" s="88"/>
      <c r="AJ60" s="416"/>
      <c r="AK60" s="416"/>
      <c r="AL60" s="416"/>
      <c r="AM60" s="416"/>
      <c r="AN60" s="416"/>
      <c r="AO60" s="88"/>
      <c r="AP60" s="88"/>
      <c r="AQ60" s="88"/>
      <c r="AR60" s="88"/>
      <c r="AS60" s="88"/>
      <c r="AT60" s="88"/>
      <c r="AU60" s="88"/>
      <c r="AV60" s="88"/>
      <c r="AW60" s="88"/>
      <c r="AX60" s="88"/>
      <c r="AY60" s="88"/>
      <c r="AZ60" s="88"/>
      <c r="BA60" s="255"/>
      <c r="BB60" s="88"/>
      <c r="BC60" s="88"/>
      <c r="BD60" s="88"/>
      <c r="BE60" s="88"/>
      <c r="BF60" s="88"/>
      <c r="BG60" s="88"/>
      <c r="BH60" s="88"/>
      <c r="BI60" s="88"/>
      <c r="BJ60" s="88"/>
      <c r="BK60" s="88"/>
      <c r="BL60" s="88"/>
      <c r="BM60" s="88"/>
      <c r="BN60" s="88"/>
      <c r="BO60" s="88"/>
      <c r="BP60" s="88"/>
      <c r="BQ60" s="88"/>
      <c r="BR60" s="88"/>
      <c r="BS60" s="88"/>
      <c r="BT60" s="88"/>
      <c r="BU60" s="88"/>
      <c r="BV60" s="88"/>
      <c r="BW60" s="88"/>
      <c r="BX60" s="363"/>
    </row>
    <row r="61" spans="1:76" ht="13.5" customHeight="1">
      <c r="A61" s="202"/>
      <c r="B61" s="88"/>
      <c r="C61" s="88"/>
      <c r="D61" s="88"/>
      <c r="E61" s="88"/>
      <c r="F61" s="88"/>
      <c r="G61" s="88"/>
      <c r="H61" s="88"/>
      <c r="I61" s="88"/>
      <c r="J61" s="88"/>
      <c r="K61" s="88"/>
      <c r="L61" s="88"/>
      <c r="M61" s="88"/>
      <c r="N61" s="88"/>
      <c r="O61" s="88"/>
      <c r="P61" s="88"/>
      <c r="Q61" s="88"/>
      <c r="R61" s="720"/>
      <c r="S61" s="88"/>
      <c r="T61" s="88"/>
      <c r="U61" s="88"/>
      <c r="V61" s="88"/>
      <c r="W61" s="88"/>
      <c r="X61" s="88"/>
      <c r="Y61" s="88"/>
      <c r="Z61" s="88"/>
      <c r="AA61" s="88"/>
      <c r="AB61" s="88"/>
      <c r="AC61" s="88"/>
      <c r="AD61" s="88"/>
      <c r="AE61" s="88"/>
      <c r="AF61" s="88"/>
      <c r="AG61" s="88"/>
      <c r="AH61" s="88"/>
      <c r="AI61" s="88"/>
      <c r="AJ61" s="416"/>
      <c r="AK61" s="416"/>
      <c r="AL61" s="416"/>
      <c r="AM61" s="416"/>
      <c r="AN61" s="416"/>
      <c r="AO61" s="88"/>
      <c r="AP61" s="88"/>
      <c r="AQ61" s="88"/>
      <c r="AR61" s="88"/>
      <c r="AS61" s="88"/>
      <c r="AT61" s="88"/>
      <c r="AU61" s="88"/>
      <c r="AV61" s="88"/>
      <c r="AW61" s="88"/>
      <c r="AX61" s="88"/>
      <c r="AY61" s="88"/>
      <c r="AZ61" s="257"/>
      <c r="BA61" s="258" t="s">
        <v>158</v>
      </c>
      <c r="BB61" s="259"/>
      <c r="BC61" s="88"/>
      <c r="BD61" s="88"/>
      <c r="BE61" s="88"/>
      <c r="BF61" s="88"/>
      <c r="BG61" s="88"/>
      <c r="BH61" s="88"/>
      <c r="BI61" s="88"/>
      <c r="BJ61" s="88"/>
      <c r="BK61" s="88"/>
      <c r="BL61" s="88"/>
      <c r="BM61" s="88"/>
      <c r="BN61" s="88"/>
      <c r="BO61" s="88"/>
      <c r="BP61" s="88"/>
      <c r="BQ61" s="88"/>
      <c r="BR61" s="88"/>
      <c r="BS61" s="88"/>
      <c r="BT61" s="88"/>
      <c r="BU61" s="88"/>
      <c r="BV61" s="88"/>
      <c r="BW61" s="88"/>
      <c r="BX61" s="363"/>
    </row>
    <row r="62" spans="1:76" ht="21" customHeight="1">
      <c r="A62" s="202"/>
      <c r="B62" s="219" t="s">
        <v>159</v>
      </c>
      <c r="C62" s="88"/>
      <c r="D62" s="220"/>
      <c r="E62" s="88"/>
      <c r="F62" s="88"/>
      <c r="G62" s="88"/>
      <c r="H62" s="260"/>
      <c r="I62" s="88"/>
      <c r="J62" s="88"/>
      <c r="K62" s="88"/>
      <c r="L62" s="88"/>
      <c r="M62" s="88"/>
      <c r="N62" s="88"/>
      <c r="O62" s="88"/>
      <c r="P62" s="88"/>
      <c r="Q62" s="88"/>
      <c r="R62" s="720"/>
      <c r="S62" s="88"/>
      <c r="T62" s="88"/>
      <c r="U62" s="88"/>
      <c r="V62" s="88"/>
      <c r="W62" s="88"/>
      <c r="X62" s="88"/>
      <c r="Y62" s="88"/>
      <c r="Z62" s="88"/>
      <c r="AA62" s="88"/>
      <c r="AB62" s="88"/>
      <c r="AC62" s="88"/>
      <c r="AD62" s="88"/>
      <c r="AE62" s="88"/>
      <c r="AF62" s="88"/>
      <c r="AG62" s="88"/>
      <c r="AH62" s="88"/>
      <c r="AI62" s="88"/>
      <c r="AJ62" s="416"/>
      <c r="AK62" s="416"/>
      <c r="AL62" s="416"/>
      <c r="AM62" s="416"/>
      <c r="AN62" s="416"/>
      <c r="AO62" s="88"/>
      <c r="AP62" s="88"/>
      <c r="AQ62" s="88"/>
      <c r="AR62" s="88"/>
      <c r="AS62" s="88"/>
      <c r="AT62" s="88"/>
      <c r="AU62" s="88"/>
      <c r="AV62" s="88"/>
      <c r="AW62" s="88"/>
      <c r="AX62" s="88"/>
      <c r="AY62" s="88"/>
      <c r="AZ62" s="257"/>
      <c r="BA62" s="258" t="s">
        <v>160</v>
      </c>
      <c r="BB62" s="259"/>
      <c r="BC62" s="88"/>
      <c r="BD62" s="88"/>
      <c r="BE62" s="88"/>
      <c r="BF62" s="88"/>
      <c r="BG62" s="88"/>
      <c r="BH62" s="88"/>
      <c r="BI62" s="88"/>
      <c r="BJ62" s="88"/>
      <c r="BK62" s="88"/>
      <c r="BL62" s="88"/>
      <c r="BM62" s="88"/>
      <c r="BN62" s="88"/>
      <c r="BO62" s="88"/>
      <c r="BP62" s="88"/>
      <c r="BQ62" s="88"/>
      <c r="BR62" s="88"/>
      <c r="BS62" s="88"/>
      <c r="BT62" s="88"/>
      <c r="BU62" s="88"/>
      <c r="BV62" s="88"/>
      <c r="BW62" s="88"/>
      <c r="BX62" s="363"/>
    </row>
    <row r="63" spans="1:76" ht="15" customHeight="1">
      <c r="A63" s="964"/>
      <c r="B63" s="223"/>
      <c r="C63" s="223"/>
      <c r="D63" s="223"/>
      <c r="E63" s="223"/>
      <c r="F63" s="223"/>
      <c r="G63" s="223"/>
      <c r="H63" s="223"/>
      <c r="I63" s="223"/>
      <c r="J63" s="223"/>
      <c r="K63" s="223"/>
      <c r="L63" s="223"/>
      <c r="M63" s="223"/>
      <c r="N63" s="223"/>
      <c r="O63" s="223"/>
      <c r="P63" s="223"/>
      <c r="Q63" s="88"/>
      <c r="R63" s="720"/>
      <c r="S63" s="88"/>
      <c r="T63" s="223"/>
      <c r="U63" s="223"/>
      <c r="V63" s="223"/>
      <c r="W63" s="223"/>
      <c r="X63" s="223"/>
      <c r="Y63" s="223"/>
      <c r="Z63" s="223"/>
      <c r="AA63" s="223"/>
      <c r="AB63" s="223"/>
      <c r="AC63" s="223"/>
      <c r="AD63" s="223"/>
      <c r="AE63" s="223"/>
      <c r="AF63" s="223"/>
      <c r="AG63" s="223"/>
      <c r="AH63" s="223"/>
      <c r="AI63" s="223"/>
      <c r="AJ63" s="437"/>
      <c r="AK63" s="437"/>
      <c r="AL63" s="437"/>
      <c r="AM63" s="437"/>
      <c r="AN63" s="437"/>
      <c r="AO63" s="223"/>
      <c r="AP63" s="223"/>
      <c r="AQ63" s="223"/>
      <c r="AR63" s="223"/>
      <c r="AS63" s="223"/>
      <c r="AT63" s="223"/>
      <c r="AU63" s="223"/>
      <c r="AV63" s="223"/>
      <c r="AW63" s="88"/>
      <c r="AX63" s="88"/>
      <c r="AY63" s="88"/>
      <c r="AZ63" s="257"/>
      <c r="BA63" s="1003" t="s">
        <v>173</v>
      </c>
      <c r="BB63" s="438"/>
      <c r="BC63" s="223"/>
      <c r="BD63" s="223"/>
      <c r="BE63" s="223"/>
      <c r="BF63" s="223"/>
      <c r="BG63" s="223"/>
      <c r="BH63" s="223"/>
      <c r="BI63" s="223"/>
      <c r="BJ63" s="223"/>
      <c r="BK63" s="223"/>
      <c r="BL63" s="223"/>
      <c r="BM63" s="223"/>
      <c r="BN63" s="223"/>
      <c r="BO63" s="223"/>
      <c r="BP63" s="223"/>
      <c r="BQ63" s="223"/>
      <c r="BR63" s="223"/>
      <c r="BS63" s="223"/>
      <c r="BT63" s="223"/>
      <c r="BU63" s="223"/>
      <c r="BV63" s="88"/>
      <c r="BW63" s="88"/>
      <c r="BX63" s="363"/>
    </row>
    <row r="64" spans="1:76" ht="16.2" customHeight="1">
      <c r="A64" s="965"/>
      <c r="B64" s="751" t="s">
        <v>161</v>
      </c>
      <c r="C64" s="747" t="s">
        <v>162</v>
      </c>
      <c r="D64" s="749"/>
      <c r="E64" s="794" t="s">
        <v>294</v>
      </c>
      <c r="F64" s="795"/>
      <c r="G64" s="796"/>
      <c r="H64" s="734" t="s">
        <v>164</v>
      </c>
      <c r="I64" s="734" t="s">
        <v>295</v>
      </c>
      <c r="J64" s="893" t="s">
        <v>166</v>
      </c>
      <c r="K64" s="894"/>
      <c r="L64" s="747" t="s">
        <v>167</v>
      </c>
      <c r="M64" s="928" t="s">
        <v>168</v>
      </c>
      <c r="N64" s="749"/>
      <c r="O64" s="821" t="s">
        <v>103</v>
      </c>
      <c r="P64" s="822"/>
      <c r="Q64" s="225"/>
      <c r="R64" s="720"/>
      <c r="S64" s="226"/>
      <c r="T64" s="727" t="s">
        <v>169</v>
      </c>
      <c r="U64" s="728"/>
      <c r="V64" s="728"/>
      <c r="W64" s="728"/>
      <c r="X64" s="728"/>
      <c r="Y64" s="728"/>
      <c r="Z64" s="728"/>
      <c r="AA64" s="728"/>
      <c r="AB64" s="728"/>
      <c r="AC64" s="728"/>
      <c r="AD64" s="729"/>
      <c r="AE64" s="734" t="s">
        <v>170</v>
      </c>
      <c r="AF64" s="727" t="s">
        <v>171</v>
      </c>
      <c r="AG64" s="728"/>
      <c r="AH64" s="728"/>
      <c r="AI64" s="728"/>
      <c r="AJ64" s="728"/>
      <c r="AK64" s="728"/>
      <c r="AL64" s="728"/>
      <c r="AM64" s="728"/>
      <c r="AN64" s="728"/>
      <c r="AO64" s="728"/>
      <c r="AP64" s="729"/>
      <c r="AQ64" s="734" t="s">
        <v>172</v>
      </c>
      <c r="AR64" s="727" t="s">
        <v>171</v>
      </c>
      <c r="AS64" s="728"/>
      <c r="AT64" s="728"/>
      <c r="AU64" s="728"/>
      <c r="AV64" s="729"/>
      <c r="AW64" s="439"/>
      <c r="AX64" s="223"/>
      <c r="AY64" s="223"/>
      <c r="AZ64" s="257"/>
      <c r="BA64" s="1004"/>
      <c r="BB64" s="265" cm="1">
        <f t="array" ref="BB64">COUNTIF(BB66:BB85,"?*")</f>
        <v>0</v>
      </c>
      <c r="BC64" s="265" cm="1">
        <f t="array" ref="BC64">COUNTIF(BC66:BC85,"?*")</f>
        <v>0</v>
      </c>
      <c r="BD64" s="265" cm="1">
        <f t="array" ref="BD64">COUNTIF(BD66:BD85,"?*")</f>
        <v>0</v>
      </c>
      <c r="BE64" s="265" cm="1">
        <f t="array" ref="BE64">COUNTIF(BE66:BE85,"?*")</f>
        <v>0</v>
      </c>
      <c r="BF64" s="265" cm="1">
        <f t="array" ref="BF64">COUNTIF(BF66:BF85,"?*")</f>
        <v>0</v>
      </c>
      <c r="BG64" s="265" cm="1">
        <f t="array" ref="BG64">COUNTIF(BG66:BG85,"?*")</f>
        <v>0</v>
      </c>
      <c r="BH64" s="265" cm="1">
        <f t="array" ref="BH64">COUNTIF(BH66:BH85,"?*")</f>
        <v>0</v>
      </c>
      <c r="BI64" s="265" cm="1">
        <f t="array" ref="BI64">COUNTIF(BI66:BI85,"?*")</f>
        <v>0</v>
      </c>
      <c r="BJ64" s="265" cm="1">
        <f t="array" ref="BJ64">COUNTIF(BJ66:BJ85,"?*")</f>
        <v>0</v>
      </c>
      <c r="BK64" s="265" cm="1">
        <f t="array" ref="BK64">COUNTIF(BK66:BK85,"?*")</f>
        <v>0</v>
      </c>
      <c r="BL64" s="265" cm="1">
        <f t="array" ref="BL64">COUNTIF(BL66:BL85,"?*")</f>
        <v>0</v>
      </c>
      <c r="BM64" s="265" cm="1">
        <f t="array" ref="BM64">COUNTIF(BM66:BM85,"?*")</f>
        <v>0</v>
      </c>
      <c r="BN64" s="265" cm="1">
        <f t="array" ref="BN64">COUNTIF(BN66:BN85,"?*")</f>
        <v>0</v>
      </c>
      <c r="BO64" s="265" cm="1">
        <f t="array" ref="BO64">COUNTIF(BO66:BO85,"?*")</f>
        <v>0</v>
      </c>
      <c r="BP64" s="265" cm="1">
        <f t="array" ref="BP64">COUNTIF(BP66:BP85,"?*")</f>
        <v>0</v>
      </c>
      <c r="BQ64" s="265" cm="1">
        <f t="array" ref="BQ64">COUNTIF(BQ66:BQ85,"?*")</f>
        <v>0</v>
      </c>
      <c r="BR64" s="265" cm="1">
        <f t="array" ref="BR64">COUNTIF(BR66:BR85,"?*")</f>
        <v>0</v>
      </c>
      <c r="BS64" s="265" cm="1">
        <f t="array" ref="BS64">COUNTIF(BS66:BS85,"?*")</f>
        <v>0</v>
      </c>
      <c r="BT64" s="265" cm="1">
        <f t="array" ref="BT64">COUNTIF(BT66:BT85,"?*")</f>
        <v>0</v>
      </c>
      <c r="BU64" s="265" cm="1">
        <f t="array" ref="BU64">COUNTIF(BU66:BU85,"?*")</f>
        <v>0</v>
      </c>
      <c r="BV64" s="266"/>
      <c r="BW64" s="255"/>
      <c r="BX64" s="386"/>
    </row>
    <row r="65" spans="1:76" ht="45.6" customHeight="1">
      <c r="A65" s="965"/>
      <c r="B65" s="752"/>
      <c r="C65" s="267" t="s">
        <v>174</v>
      </c>
      <c r="D65" s="147" t="s">
        <v>175</v>
      </c>
      <c r="E65" s="132" t="s">
        <v>176</v>
      </c>
      <c r="F65" s="791" t="s">
        <v>177</v>
      </c>
      <c r="G65" s="792"/>
      <c r="H65" s="735"/>
      <c r="I65" s="735"/>
      <c r="J65" s="966"/>
      <c r="K65" s="967"/>
      <c r="L65" s="927"/>
      <c r="M65" s="929"/>
      <c r="N65" s="930"/>
      <c r="O65" s="132" t="s">
        <v>118</v>
      </c>
      <c r="P65" s="147" t="s">
        <v>119</v>
      </c>
      <c r="Q65" s="225"/>
      <c r="R65" s="720"/>
      <c r="S65" s="226"/>
      <c r="T65" s="207" t="s">
        <v>178</v>
      </c>
      <c r="U65" s="268" t="s">
        <v>179</v>
      </c>
      <c r="V65" s="269" t="s">
        <v>180</v>
      </c>
      <c r="W65" s="207" t="s">
        <v>181</v>
      </c>
      <c r="X65" s="142" t="s">
        <v>182</v>
      </c>
      <c r="Y65" s="271"/>
      <c r="Z65" s="271"/>
      <c r="AA65" s="271"/>
      <c r="AB65" s="364" t="s">
        <v>183</v>
      </c>
      <c r="AC65" s="268" t="s">
        <v>184</v>
      </c>
      <c r="AD65" s="269" t="s">
        <v>185</v>
      </c>
      <c r="AE65" s="793"/>
      <c r="AF65" s="207" t="s">
        <v>178</v>
      </c>
      <c r="AG65" s="268" t="s">
        <v>120</v>
      </c>
      <c r="AH65" s="269" t="s">
        <v>121</v>
      </c>
      <c r="AI65" s="268" t="s">
        <v>122</v>
      </c>
      <c r="AJ65" s="440" t="s">
        <v>121</v>
      </c>
      <c r="AK65" s="441"/>
      <c r="AL65" s="441"/>
      <c r="AM65" s="441"/>
      <c r="AN65" s="440" t="s">
        <v>106</v>
      </c>
      <c r="AO65" s="270" t="s">
        <v>106</v>
      </c>
      <c r="AP65" s="269" t="s">
        <v>123</v>
      </c>
      <c r="AQ65" s="736"/>
      <c r="AR65" s="269" t="s">
        <v>186</v>
      </c>
      <c r="AS65" s="268" t="s">
        <v>187</v>
      </c>
      <c r="AT65" s="269" t="s">
        <v>188</v>
      </c>
      <c r="AU65" s="268" t="s">
        <v>189</v>
      </c>
      <c r="AV65" s="269" t="s">
        <v>190</v>
      </c>
      <c r="AW65" s="275" t="s">
        <v>191</v>
      </c>
      <c r="AX65" s="276" t="s">
        <v>192</v>
      </c>
      <c r="AY65" s="442" t="s">
        <v>296</v>
      </c>
      <c r="AZ65" s="264"/>
      <c r="BA65" s="125" t="s">
        <v>194</v>
      </c>
      <c r="BB65" s="278">
        <v>1</v>
      </c>
      <c r="BC65" s="278">
        <v>2</v>
      </c>
      <c r="BD65" s="278">
        <v>3</v>
      </c>
      <c r="BE65" s="278">
        <v>4</v>
      </c>
      <c r="BF65" s="278">
        <v>5</v>
      </c>
      <c r="BG65" s="278">
        <v>6</v>
      </c>
      <c r="BH65" s="278">
        <v>7</v>
      </c>
      <c r="BI65" s="278">
        <v>8</v>
      </c>
      <c r="BJ65" s="278">
        <v>9</v>
      </c>
      <c r="BK65" s="278">
        <v>10</v>
      </c>
      <c r="BL65" s="278">
        <v>11</v>
      </c>
      <c r="BM65" s="278">
        <v>12</v>
      </c>
      <c r="BN65" s="278">
        <v>13</v>
      </c>
      <c r="BO65" s="278">
        <v>14</v>
      </c>
      <c r="BP65" s="278">
        <v>15</v>
      </c>
      <c r="BQ65" s="278">
        <v>16</v>
      </c>
      <c r="BR65" s="278">
        <v>17</v>
      </c>
      <c r="BS65" s="278">
        <v>18</v>
      </c>
      <c r="BT65" s="278">
        <v>19</v>
      </c>
      <c r="BU65" s="278">
        <v>20</v>
      </c>
      <c r="BV65" s="279" t="s">
        <v>195</v>
      </c>
      <c r="BW65" s="279" t="s">
        <v>196</v>
      </c>
      <c r="BX65" s="279" t="s">
        <v>197</v>
      </c>
    </row>
    <row r="66" spans="1:76" ht="15.6" customHeight="1">
      <c r="A66" s="224"/>
      <c r="B66" s="151">
        <v>1</v>
      </c>
      <c r="C66" s="280" t="str" cm="1">
        <f t="array" ref="C66">IF(D66="","",C11)</f>
        <v/>
      </c>
      <c r="D66" s="281" t="str" cm="1">
        <f t="array" ref="D66">IF(OR(K11="",K11=0),"",D11)</f>
        <v/>
      </c>
      <c r="E66" s="282" t="str" cm="1">
        <f t="array" ref="E66">IF(AX66="","",AX66)</f>
        <v/>
      </c>
      <c r="F66" s="789"/>
      <c r="G66" s="790"/>
      <c r="H66" s="387"/>
      <c r="I66" s="389" t="str" cm="1">
        <f t="array" ref="I66">IF(OR(K11="",K11=0),"",K11)</f>
        <v/>
      </c>
      <c r="J66" s="1017" t="str" cm="1">
        <f t="array" ref="J66">IF(F66="","",VLOOKUP(F66,'10. Condition and Temporal'!$B$6:$F$103,5,FALSE))</f>
        <v/>
      </c>
      <c r="K66" s="969"/>
      <c r="L66" s="286" t="str" cm="1">
        <f t="array" ref="L66">IFERROR(IF(D66="","",IF(AX66="Distinctiveness",(((((I66*AH66*AJ66*AY66)-(I66*V66*X66))*(AV66*AT66))+(I66*V66*X66))*AP66)/1000,((((I66*AH66*AJ66*AY66)-(I66*V66*X66*AJ11))*(AV66*AR66))+(I66*V66*X66*AJ11))*AP66/1000)),"This intervention is not permitted within the SSM ▲")</f>
        <v/>
      </c>
      <c r="M66" s="926" t="str" cm="1">
        <f t="array" ref="M66">IFERROR(IF(F66="","",L66-AD66),"Error ▲")</f>
        <v/>
      </c>
      <c r="N66" s="899"/>
      <c r="O66" s="233"/>
      <c r="P66" s="154"/>
      <c r="Q66" s="225"/>
      <c r="R66" s="720"/>
      <c r="S66" s="226"/>
      <c r="T66" s="288" t="str" cm="1">
        <f t="array" ref="T66">IF(D66="","",K11)</f>
        <v/>
      </c>
      <c r="U66" s="289" t="str" cm="1">
        <f t="array" ref="U66">IF($D66="","",T11)</f>
        <v/>
      </c>
      <c r="V66" s="290" t="str" cm="1">
        <f t="array" ref="V66">IF($D66="","",V11)</f>
        <v/>
      </c>
      <c r="W66" s="288" t="str" cm="1">
        <f t="array" ref="W66">IF($D66="","",W11)</f>
        <v/>
      </c>
      <c r="X66" s="161" t="str" cm="1">
        <f t="array" ref="X66">IF($D66="","",X11)</f>
        <v/>
      </c>
      <c r="Y66" s="292"/>
      <c r="Z66" s="292"/>
      <c r="AA66" s="292"/>
      <c r="AB66" s="178" t="str" cm="1">
        <f t="array" ref="AB66">IF($D66="","",AB11)</f>
        <v/>
      </c>
      <c r="AC66" s="289" t="str" cm="1">
        <f t="array" ref="AC66">IF($D66="","",AD11)</f>
        <v/>
      </c>
      <c r="AD66" s="290" t="str" cm="1">
        <f t="array" ref="AD66">IF(AC66="","",((T66*V66*X66)*AC66*AJ11)/1000)</f>
        <v/>
      </c>
      <c r="AE66" s="170" t="str" cm="1">
        <f t="array" ref="AE66">IF(AD66="","",IF(AH66&lt;V66,"Not Acceptable","Acceptable"))</f>
        <v/>
      </c>
      <c r="AF66" s="288" t="str" cm="1">
        <f t="array" ref="AF66">IF(D66="","",I66)</f>
        <v/>
      </c>
      <c r="AG66" s="289" t="str" cm="1">
        <f t="array" ref="AG66">IF(D66="","",VLOOKUP(F66,'9. All Habitats + Multipliers'!$C$4:$K$102,5,FALSE))</f>
        <v/>
      </c>
      <c r="AH66" s="290" t="str" cm="1">
        <f t="array" ref="AH66">IF(AG66="","",VLOOKUP(AG66,'11. Lists'!$B$47:$D$49,2,FALSE))</f>
        <v/>
      </c>
      <c r="AI66" s="289" t="str" cm="1">
        <f t="array" ref="AI66">IF(D66="","",J66)</f>
        <v/>
      </c>
      <c r="AJ66" s="162" t="str" cm="1">
        <f t="array" ref="AJ66">IF(AI66="","",VLOOKUP(AI66,'11. Lists'!$F$47:$G$51,2,FALSE))</f>
        <v/>
      </c>
      <c r="AK66" s="292"/>
      <c r="AL66" s="292"/>
      <c r="AM66" s="292"/>
      <c r="AN66" s="162" t="str" cm="1">
        <f t="array" ref="AN66">IF(H66="","",H66)</f>
        <v/>
      </c>
      <c r="AO66" s="297" t="str" cm="1">
        <f t="array" ref="AO66">IF(AN66="","",VLOOKUP(AN66,'11. Lists'!$F$36:$H$38,2,FALSE))</f>
        <v/>
      </c>
      <c r="AP66" s="290" t="str" cm="1">
        <f t="array" ref="AP66">IF(AN66="","",VLOOKUP(AN66,'11. Lists'!$F$36:$H$38,3,FALSE))</f>
        <v/>
      </c>
      <c r="AQ66" s="289"/>
      <c r="AR66" s="290"/>
      <c r="AS66" s="289"/>
      <c r="AT66" s="290"/>
      <c r="AU66" s="289" t="str" cm="1">
        <f t="array" ref="AU66">IF(D66="","",VLOOKUP(F66,'9. All Habitats + Multipliers'!$C$4:$K$102,8,FALSE))</f>
        <v/>
      </c>
      <c r="AV66" s="290" t="str" cm="1">
        <f t="array" ref="AV66">IF(AU66="","",VLOOKUP(AU66,'11. Lists'!$J$35:$K$38,2,FALSE))</f>
        <v/>
      </c>
      <c r="AW66" s="289" t="str" cm="1">
        <f t="array" ref="AW66">IF(D66="","",VLOOKUP(D66,'10. Condition and Temporal'!$B$6:$M$103,4,FALSE))</f>
        <v/>
      </c>
      <c r="AX66" s="290" t="str" cm="1">
        <f t="array" ref="AX66">IF(F66="","",IF(D66=F66,"Condition","Distinctiveness"))</f>
        <v/>
      </c>
      <c r="AY66" s="435" t="str" cm="1">
        <f t="array" ref="AY66:AZ85">IF($F$66:$G$85="Culvert","0.68","1")</f>
        <v>1</v>
      </c>
      <c r="AZ66" s="443" t="str">
        <v>1</v>
      </c>
      <c r="BA66" s="299">
        <v>1</v>
      </c>
      <c r="BB66" s="162" t="str" cm="1">
        <f t="array" ref="BB66">TRIM(MID(SUBSTITUTE($AW$66,$BA$62,REPT(" ",LEN($AW$66))),($BA66-1)*LEN($AW$66)+1,LEN($AW$66)))</f>
        <v/>
      </c>
      <c r="BC66" s="162" t="str" cm="1">
        <f t="array" ref="BC66">TRIM(MID(SUBSTITUTE($AW$67,$BA$62,REPT(" ",LEN($AW$67))),($BA66-1)*LEN($AW$67)+1,LEN($AW$67)))</f>
        <v/>
      </c>
      <c r="BD66" s="162" t="str" cm="1">
        <f t="array" ref="BD66">TRIM(MID(SUBSTITUTE($AW$68,$BA$62,REPT(" ",LEN($AW$68))),($BA66-1)*LEN($AW$68)+1,LEN($AW$68)))</f>
        <v/>
      </c>
      <c r="BE66" s="162" t="str" cm="1">
        <f t="array" ref="BE66">TRIM(MID(SUBSTITUTE($AW$69,$BA$62,REPT(" ",LEN($AW$69))),($BA66-1)*LEN($AW$69)+1,LEN($AW$69)))</f>
        <v/>
      </c>
      <c r="BF66" s="162" t="str" cm="1">
        <f t="array" ref="BF66">TRIM(MID(SUBSTITUTE($AW$70,$BA$62,REPT(" ",LEN($AW$70))),($BA66-1)*LEN($AW$70)+1,LEN($AW$70)))</f>
        <v/>
      </c>
      <c r="BG66" s="162" t="str" cm="1">
        <f t="array" ref="BG66">TRIM(MID(SUBSTITUTE($AW$71,$BA$62,REPT(" ",LEN($AW$71))),($BA66-1)*LEN($AW$71)+1,LEN($AW$71)))</f>
        <v/>
      </c>
      <c r="BH66" s="162" t="str" cm="1">
        <f t="array" ref="BH66">TRIM(MID(SUBSTITUTE($AW$72,$BA$62,REPT(" ",LEN($AW$72))),($BA66-1)*LEN($AW$72)+1,LEN($AW$72)))</f>
        <v/>
      </c>
      <c r="BI66" s="162" t="str" cm="1">
        <f t="array" ref="BI66">TRIM(MID(SUBSTITUTE($AW$73,$BA$62,REPT(" ",LEN($AW$73))),($BA66-1)*LEN($AW$73)+1,LEN($AW$73)))</f>
        <v/>
      </c>
      <c r="BJ66" s="162" t="str" cm="1">
        <f t="array" ref="BJ66">TRIM(MID(SUBSTITUTE($AW$74,$BA$62,REPT(" ",LEN($AW$74))),($BA66-1)*LEN($AW$74)+1,LEN($AW$74)))</f>
        <v/>
      </c>
      <c r="BK66" s="162" t="str" cm="1">
        <f t="array" ref="BK66">TRIM(MID(SUBSTITUTE($AW$75,$BA$62,REPT(" ",LEN($AW$75))),($BA66-1)*LEN($AW$75)+1,LEN($AW$75)))</f>
        <v/>
      </c>
      <c r="BL66" s="162" t="str" cm="1">
        <f t="array" ref="BL66">TRIM(MID(SUBSTITUTE($AW$76,$BA$62,REPT(" ",LEN($AW$76))),($BA66-1)*LEN($AW$76)+1,LEN($AW$76)))</f>
        <v/>
      </c>
      <c r="BM66" s="162" t="str" cm="1">
        <f t="array" ref="BM66">TRIM(MID(SUBSTITUTE($AW$77,$BA$62,REPT(" ",LEN($AW$77))),($BA66-1)*LEN($AW$77)+1,LEN($AW$77)))</f>
        <v/>
      </c>
      <c r="BN66" s="162" t="str" cm="1">
        <f t="array" ref="BN66">TRIM(MID(SUBSTITUTE($AW$78,$BA$62,REPT(" ",LEN($AW$78))),($BA66-1)*LEN($AW$78)+1,LEN($AW$78)))</f>
        <v/>
      </c>
      <c r="BO66" s="162" t="str" cm="1">
        <f t="array" ref="BO66">TRIM(MID(SUBSTITUTE($AW$79,$BA$62,REPT(" ",LEN($AW$79))),($BA66-1)*LEN($AW$79)+1,LEN($AW$79)))</f>
        <v/>
      </c>
      <c r="BP66" s="162" t="str" cm="1">
        <f t="array" ref="BP66">TRIM(MID(SUBSTITUTE($AW$80,$BA$62,REPT(" ",LEN($AW$80))),($BA66-1)*LEN($AW$80)+1,LEN($AW$80)))</f>
        <v/>
      </c>
      <c r="BQ66" s="162" t="str" cm="1">
        <f t="array" ref="BQ66">TRIM(MID(SUBSTITUTE($AW$81,$BA$62,REPT(" ",LEN($AW$81))),($BA66-1)*LEN($AW$81)+1,LEN($AW$81)))</f>
        <v/>
      </c>
      <c r="BR66" s="162" t="str" cm="1">
        <f t="array" ref="BR66">TRIM(MID(SUBSTITUTE($AW$82,$BA$62,REPT(" ",LEN($AW$82))),($BA66-1)*LEN($AW$82)+1,LEN($AW$82)))</f>
        <v/>
      </c>
      <c r="BS66" s="162" t="str" cm="1">
        <f t="array" ref="BS66">TRIM(MID(SUBSTITUTE($AW$83,$BA$62,REPT(" ",LEN($AW$83))),($BA66-1)*LEN($AW$83)+1,LEN($AW$83)))</f>
        <v/>
      </c>
      <c r="BT66" s="162" t="str" cm="1">
        <f t="array" ref="BT66">TRIM(MID(SUBSTITUTE($AW$84,$BA$62,REPT(" ",LEN($AW$84))),($BA66-1)*LEN($AW$84)+1,LEN($AW$84)))</f>
        <v/>
      </c>
      <c r="BU66" s="178" t="str" cm="1">
        <f t="array" ref="BU66">TRIM(MID(SUBSTITUTE($AW$85,$BA$62,REPT(" ",LEN($AW$85))),($BA66-1)*LEN($AW$85)+1,LEN($AW$85)))</f>
        <v/>
      </c>
      <c r="BV66" s="161" t="str" cm="1">
        <f t="array" ref="BV66">IF(BX66=0,"",CONCATENATE(BW66,"66:",BW66,BX66+65))</f>
        <v/>
      </c>
      <c r="BW66" s="300" t="s">
        <v>198</v>
      </c>
      <c r="BX66" s="301" cm="1">
        <f t="array" ref="BX66">BB64</f>
        <v>0</v>
      </c>
    </row>
    <row r="67" spans="1:76" ht="15.6" customHeight="1">
      <c r="A67" s="224"/>
      <c r="B67" s="171">
        <v>2</v>
      </c>
      <c r="C67" s="302" t="str" cm="1">
        <f t="array" ref="C67">IF(D67="","",C12)</f>
        <v/>
      </c>
      <c r="D67" s="303" t="str" cm="1">
        <f t="array" ref="D67">IF(OR(K12="",K12=0),"",D12)</f>
        <v/>
      </c>
      <c r="E67" s="304" t="str" cm="1">
        <f t="array" ref="E67">IF(AX67="","",AX67)</f>
        <v/>
      </c>
      <c r="F67" s="737"/>
      <c r="G67" s="738"/>
      <c r="H67" s="283"/>
      <c r="I67" s="285" t="str" cm="1">
        <f t="array" ref="I67">IF(OR(K12="",K12=0),"",K12)</f>
        <v/>
      </c>
      <c r="J67" s="1015" t="str" cm="1">
        <f t="array" ref="J67">IF(F67="","",VLOOKUP(F67,'10. Condition and Temporal'!$B$6:$F$103,5,FALSE))</f>
        <v/>
      </c>
      <c r="K67" s="744"/>
      <c r="L67" s="239" t="str" cm="1">
        <f t="array" ref="L67">IFERROR(IF(D67="","",IF(AX67="Distinctiveness",(((((I67*AH67*AJ67*AY67)-(I67*V67*X67))*(AV67*AT67))+(I67*V67*X67))*AP67)/1000,((((I67*AH67*AJ67*AY67)-(I67*V67*X67*AJ12))*(AV67*AR67))+(I67*V67*X67*AJ12))*AP67/1000)),"This intervention is not permitted within the SSM ▲")</f>
        <v/>
      </c>
      <c r="M67" s="753" t="str" cm="1">
        <f t="array" ref="M67">IFERROR(IF(F67="","",L67-AD67),"Error ▲")</f>
        <v/>
      </c>
      <c r="N67" s="754"/>
      <c r="O67" s="236"/>
      <c r="P67" s="180"/>
      <c r="Q67" s="225"/>
      <c r="R67" s="720"/>
      <c r="S67" s="226"/>
      <c r="T67" s="170" t="str" cm="1">
        <f t="array" ref="T67">IF(D67="","",K12)</f>
        <v/>
      </c>
      <c r="U67" s="161" t="str" cm="1">
        <f t="array" ref="U67">IF($D67="","",T12)</f>
        <v/>
      </c>
      <c r="V67" s="178" t="str" cm="1">
        <f t="array" ref="V67">IF($D67="","",V12)</f>
        <v/>
      </c>
      <c r="W67" s="170" t="str" cm="1">
        <f t="array" ref="W67">IF($D67="","",W12)</f>
        <v/>
      </c>
      <c r="X67" s="161" t="str" cm="1">
        <f t="array" ref="X67">IF($D67="","",X12)</f>
        <v/>
      </c>
      <c r="Y67" s="292"/>
      <c r="Z67" s="292"/>
      <c r="AA67" s="292"/>
      <c r="AB67" s="178" t="str" cm="1">
        <f t="array" ref="AB67">IF($D67="","",AB12)</f>
        <v/>
      </c>
      <c r="AC67" s="161" t="str" cm="1">
        <f t="array" ref="AC67">IF($D67="","",AD12)</f>
        <v/>
      </c>
      <c r="AD67" s="178" t="str" cm="1">
        <f t="array" ref="AD67">IF(AC67="","",((T67*V67*X67)*AC67*AJ12)/1000)</f>
        <v/>
      </c>
      <c r="AE67" s="170" t="str" cm="1">
        <f t="array" ref="AE67">IF(AD67="","",IF(AH67&lt;V67,"Not Acceptable","Acceptable"))</f>
        <v/>
      </c>
      <c r="AF67" s="170" t="str" cm="1">
        <f t="array" ref="AF67">IF(D67="","",I67)</f>
        <v/>
      </c>
      <c r="AG67" s="161" t="str" cm="1">
        <f t="array" ref="AG67">IF(D67="","",VLOOKUP(F67,'9. All Habitats + Multipliers'!$C$4:$K$102,5,FALSE))</f>
        <v/>
      </c>
      <c r="AH67" s="178" t="str" cm="1">
        <f t="array" ref="AH67">IF(AG67="","",VLOOKUP(AG67,'11. Lists'!$B$47:$D$49,2,FALSE))</f>
        <v/>
      </c>
      <c r="AI67" s="161" t="str" cm="1">
        <f t="array" ref="AI67">IF(D67="","",J67)</f>
        <v/>
      </c>
      <c r="AJ67" s="162" t="str" cm="1">
        <f t="array" ref="AJ67">IF(AI67="","",VLOOKUP(AI67,'11. Lists'!$F$47:$G$51,2,FALSE))</f>
        <v/>
      </c>
      <c r="AK67" s="292"/>
      <c r="AL67" s="292"/>
      <c r="AM67" s="292"/>
      <c r="AN67" s="162" t="str" cm="1">
        <f t="array" ref="AN67">IF(H67="","",H67)</f>
        <v/>
      </c>
      <c r="AO67" s="162" t="str" cm="1">
        <f t="array" ref="AO67">IF(AN67="","",VLOOKUP(AN67,'11. Lists'!$F$36:$H$38,2,FALSE))</f>
        <v/>
      </c>
      <c r="AP67" s="178" t="str" cm="1">
        <f t="array" ref="AP67">IF(AN67="","",VLOOKUP(AN67,'11. Lists'!$F$36:$H$38,3,FALSE))</f>
        <v/>
      </c>
      <c r="AQ67" s="161"/>
      <c r="AR67" s="178"/>
      <c r="AS67" s="161"/>
      <c r="AT67" s="178"/>
      <c r="AU67" s="161" t="str" cm="1">
        <f t="array" ref="AU67">IF(D67="","",VLOOKUP(F67,'9. All Habitats + Multipliers'!$C$4:$K$102,8,FALSE))</f>
        <v/>
      </c>
      <c r="AV67" s="178" t="str" cm="1">
        <f t="array" ref="AV67">IF(AU67="","",VLOOKUP(AU67,'11. Lists'!$J$35:$K$38,2,FALSE))</f>
        <v/>
      </c>
      <c r="AW67" s="161" t="str" cm="1">
        <f t="array" ref="AW67">IF(D67="","",VLOOKUP(D67,'10. Condition and Temporal'!$B$6:$M$103,4,FALSE))</f>
        <v/>
      </c>
      <c r="AX67" s="178" t="str" cm="1">
        <f t="array" ref="AX67">IF(F67="","",IF(D67=F67,"Condition","Distinctiveness"))</f>
        <v/>
      </c>
      <c r="AY67" s="435" t="str">
        <v>1</v>
      </c>
      <c r="AZ67" s="443" t="str">
        <v>1</v>
      </c>
      <c r="BA67" s="299">
        <v>2</v>
      </c>
      <c r="BB67" s="162" t="str" cm="1">
        <f t="array" ref="BB67">TRIM(MID(SUBSTITUTE($AW$66,$BA$62,REPT(" ",LEN($AW$66))),($BA67-1)*LEN($AW$66)+1,LEN($AW$66)))</f>
        <v/>
      </c>
      <c r="BC67" s="162" t="str" cm="1">
        <f t="array" ref="BC67">TRIM(MID(SUBSTITUTE($AW$67,$BA$62,REPT(" ",LEN($AW$67))),($BA67-1)*LEN($AW$67)+1,LEN($AW$67)))</f>
        <v/>
      </c>
      <c r="BD67" s="162" t="str" cm="1">
        <f t="array" ref="BD67">TRIM(MID(SUBSTITUTE($AW$68,$BA$62,REPT(" ",LEN($AW$68))),($BA67-1)*LEN($AW$68)+1,LEN($AW$68)))</f>
        <v/>
      </c>
      <c r="BE67" s="162" t="str" cm="1">
        <f t="array" ref="BE67">TRIM(MID(SUBSTITUTE($AW$69,$BA$62,REPT(" ",LEN($AW$69))),($BA67-1)*LEN($AW$69)+1,LEN($AW$69)))</f>
        <v/>
      </c>
      <c r="BF67" s="162" t="str" cm="1">
        <f t="array" ref="BF67">TRIM(MID(SUBSTITUTE($AW$70,$BA$62,REPT(" ",LEN($AW$70))),($BA67-1)*LEN($AW$70)+1,LEN($AW$70)))</f>
        <v/>
      </c>
      <c r="BG67" s="162" t="str" cm="1">
        <f t="array" ref="BG67">TRIM(MID(SUBSTITUTE($AW$71,$BA$62,REPT(" ",LEN($AW$71))),($BA67-1)*LEN($AW$71)+1,LEN($AW$71)))</f>
        <v/>
      </c>
      <c r="BH67" s="162" t="str" cm="1">
        <f t="array" ref="BH67">TRIM(MID(SUBSTITUTE($AW$72,$BA$62,REPT(" ",LEN($AW$72))),($BA67-1)*LEN($AW$72)+1,LEN($AW$72)))</f>
        <v/>
      </c>
      <c r="BI67" s="162" t="str" cm="1">
        <f t="array" ref="BI67">TRIM(MID(SUBSTITUTE($AW$73,$BA$62,REPT(" ",LEN($AW$73))),($BA67-1)*LEN($AW$73)+1,LEN($AW$73)))</f>
        <v/>
      </c>
      <c r="BJ67" s="162" t="str" cm="1">
        <f t="array" ref="BJ67">TRIM(MID(SUBSTITUTE($AW$74,$BA$62,REPT(" ",LEN($AW$74))),($BA67-1)*LEN($AW$74)+1,LEN($AW$74)))</f>
        <v/>
      </c>
      <c r="BK67" s="162" t="str" cm="1">
        <f t="array" ref="BK67">TRIM(MID(SUBSTITUTE($AW$75,$BA$62,REPT(" ",LEN($AW$75))),($BA67-1)*LEN($AW$75)+1,LEN($AW$75)))</f>
        <v/>
      </c>
      <c r="BL67" s="162" t="str" cm="1">
        <f t="array" ref="BL67">TRIM(MID(SUBSTITUTE($AW$76,$BA$62,REPT(" ",LEN($AW$76))),($BA67-1)*LEN($AW$76)+1,LEN($AW$76)))</f>
        <v/>
      </c>
      <c r="BM67" s="162" t="str" cm="1">
        <f t="array" ref="BM67">TRIM(MID(SUBSTITUTE($AW$77,$BA$62,REPT(" ",LEN($AW$77))),($BA67-1)*LEN($AW$77)+1,LEN($AW$77)))</f>
        <v/>
      </c>
      <c r="BN67" s="162" t="str" cm="1">
        <f t="array" ref="BN67">TRIM(MID(SUBSTITUTE($AW$78,$BA$62,REPT(" ",LEN($AW$78))),($BA67-1)*LEN($AW$78)+1,LEN($AW$78)))</f>
        <v/>
      </c>
      <c r="BO67" s="162" t="str" cm="1">
        <f t="array" ref="BO67">TRIM(MID(SUBSTITUTE($AW$79,$BA$62,REPT(" ",LEN($AW$79))),($BA67-1)*LEN($AW$79)+1,LEN($AW$79)))</f>
        <v/>
      </c>
      <c r="BP67" s="162" t="str" cm="1">
        <f t="array" ref="BP67">TRIM(MID(SUBSTITUTE($AW$80,$BA$62,REPT(" ",LEN($AW$80))),($BA67-1)*LEN($AW$80)+1,LEN($AW$80)))</f>
        <v/>
      </c>
      <c r="BQ67" s="162" t="str" cm="1">
        <f t="array" ref="BQ67">TRIM(MID(SUBSTITUTE($AW$81,$BA$62,REPT(" ",LEN($AW$81))),($BA67-1)*LEN($AW$81)+1,LEN($AW$81)))</f>
        <v/>
      </c>
      <c r="BR67" s="162" t="str" cm="1">
        <f t="array" ref="BR67">TRIM(MID(SUBSTITUTE($AW$82,$BA$62,REPT(" ",LEN($AW$82))),($BA67-1)*LEN($AW$82)+1,LEN($AW$82)))</f>
        <v/>
      </c>
      <c r="BS67" s="162" t="str" cm="1">
        <f t="array" ref="BS67">TRIM(MID(SUBSTITUTE($AW$83,$BA$62,REPT(" ",LEN($AW$83))),($BA67-1)*LEN($AW$83)+1,LEN($AW$83)))</f>
        <v/>
      </c>
      <c r="BT67" s="162" t="str" cm="1">
        <f t="array" ref="BT67">TRIM(MID(SUBSTITUTE($AW$84,$BA$62,REPT(" ",LEN($AW$84))),($BA67-1)*LEN($AW$84)+1,LEN($AW$84)))</f>
        <v/>
      </c>
      <c r="BU67" s="178" t="str" cm="1">
        <f t="array" ref="BU67">TRIM(MID(SUBSTITUTE($AW$85,$BA$62,REPT(" ",LEN($AW$85))),($BA67-1)*LEN($AW$85)+1,LEN($AW$85)))</f>
        <v/>
      </c>
      <c r="BV67" s="161" t="str" cm="1">
        <f t="array" ref="BV67">IF(BX67=0,"",CONCATENATE(BW67,"66:",BW67,BX67+65))</f>
        <v/>
      </c>
      <c r="BW67" s="300" t="s">
        <v>199</v>
      </c>
      <c r="BX67" s="301" cm="1">
        <f t="array" ref="BX67">BC64</f>
        <v>0</v>
      </c>
    </row>
    <row r="68" spans="1:76" ht="15.6" customHeight="1">
      <c r="A68" s="224"/>
      <c r="B68" s="171">
        <v>3</v>
      </c>
      <c r="C68" s="302" t="str" cm="1">
        <f t="array" ref="C68">IF(D68="","",C13)</f>
        <v/>
      </c>
      <c r="D68" s="303" t="str" cm="1">
        <f t="array" ref="D68">IF(OR(K13="",K13=0),"",D13)</f>
        <v/>
      </c>
      <c r="E68" s="304" t="str" cm="1">
        <f t="array" ref="E68">IF(AX68="","",AX68)</f>
        <v/>
      </c>
      <c r="F68" s="737"/>
      <c r="G68" s="738"/>
      <c r="H68" s="283"/>
      <c r="I68" s="285" t="str" cm="1">
        <f t="array" ref="I68">IF(OR(K13="",K13=0),"",K13)</f>
        <v/>
      </c>
      <c r="J68" s="1015" t="str" cm="1">
        <f t="array" ref="J68">IF(F68="","",VLOOKUP(F68,'10. Condition and Temporal'!$B$6:$F$103,5,FALSE))</f>
        <v/>
      </c>
      <c r="K68" s="744"/>
      <c r="L68" s="239" t="str" cm="1">
        <f t="array" ref="L68">IFERROR(IF(D68="","",IF(AX68="Distinctiveness",(((((I68*AH68*AJ68*AY68)-(I68*V68*X68))*(AV68*AT68))+(I68*V68*X68))*AP68)/1000,((((I68*AH68*AJ68*AY68)-(I68*V68*X68*AJ13))*(AV68*AR68))+(I68*V68*X68*AJ13))*AP68/1000)),"This intervention is not permitted within the SSM ▲")</f>
        <v/>
      </c>
      <c r="M68" s="753" t="str" cm="1">
        <f t="array" ref="M68">IFERROR(IF(F68="","",L68-AD68),"Error ▲")</f>
        <v/>
      </c>
      <c r="N68" s="754"/>
      <c r="O68" s="236"/>
      <c r="P68" s="180"/>
      <c r="Q68" s="225"/>
      <c r="R68" s="720"/>
      <c r="S68" s="226"/>
      <c r="T68" s="170" t="str" cm="1">
        <f t="array" ref="T68">IF(D68="","",K13)</f>
        <v/>
      </c>
      <c r="U68" s="161" t="str" cm="1">
        <f t="array" ref="U68">IF($D68="","",T13)</f>
        <v/>
      </c>
      <c r="V68" s="178" t="str" cm="1">
        <f t="array" ref="V68">IF($D68="","",V13)</f>
        <v/>
      </c>
      <c r="W68" s="170" t="str" cm="1">
        <f t="array" ref="W68">IF($D68="","",W13)</f>
        <v/>
      </c>
      <c r="X68" s="161" t="str" cm="1">
        <f t="array" ref="X68">IF($D68="","",X13)</f>
        <v/>
      </c>
      <c r="Y68" s="292"/>
      <c r="Z68" s="292"/>
      <c r="AA68" s="292"/>
      <c r="AB68" s="178" t="str" cm="1">
        <f t="array" ref="AB68">IF($D68="","",AB13)</f>
        <v/>
      </c>
      <c r="AC68" s="161" t="str" cm="1">
        <f t="array" ref="AC68">IF($D68="","",AD13)</f>
        <v/>
      </c>
      <c r="AD68" s="178" t="str" cm="1">
        <f t="array" ref="AD68">IF(AC68="","",((T68*V68*X68)*AC68*AJ13)/1000)</f>
        <v/>
      </c>
      <c r="AE68" s="170" t="str" cm="1">
        <f t="array" ref="AE68">IF(AD68="","",IF(AH68&lt;V68,"Not Acceptable","Acceptable"))</f>
        <v/>
      </c>
      <c r="AF68" s="170" t="str" cm="1">
        <f t="array" ref="AF68">IF(D68="","",I68)</f>
        <v/>
      </c>
      <c r="AG68" s="161" t="str" cm="1">
        <f t="array" ref="AG68">IF(D68="","",VLOOKUP(F68,'9. All Habitats + Multipliers'!$C$4:$K$102,5,FALSE))</f>
        <v/>
      </c>
      <c r="AH68" s="178" t="str" cm="1">
        <f t="array" ref="AH68">IF(AG68="","",VLOOKUP(AG68,'11. Lists'!$B$47:$D$49,2,FALSE))</f>
        <v/>
      </c>
      <c r="AI68" s="161" t="str" cm="1">
        <f t="array" ref="AI68">IF(D68="","",J68)</f>
        <v/>
      </c>
      <c r="AJ68" s="162" t="str" cm="1">
        <f t="array" ref="AJ68">IF(AI68="","",VLOOKUP(AI68,'11. Lists'!$F$47:$G$51,2,FALSE))</f>
        <v/>
      </c>
      <c r="AK68" s="292"/>
      <c r="AL68" s="292"/>
      <c r="AM68" s="292"/>
      <c r="AN68" s="162" t="str" cm="1">
        <f t="array" ref="AN68">IF(H68="","",H68)</f>
        <v/>
      </c>
      <c r="AO68" s="162" t="str" cm="1">
        <f t="array" ref="AO68">IF(AN68="","",VLOOKUP(AN68,'11. Lists'!$F$36:$H$38,2,FALSE))</f>
        <v/>
      </c>
      <c r="AP68" s="178" t="str" cm="1">
        <f t="array" ref="AP68">IF(AN68="","",VLOOKUP(AN68,'11. Lists'!$F$36:$H$38,3,FALSE))</f>
        <v/>
      </c>
      <c r="AQ68" s="161"/>
      <c r="AR68" s="178"/>
      <c r="AS68" s="161"/>
      <c r="AT68" s="178"/>
      <c r="AU68" s="161" t="str" cm="1">
        <f t="array" ref="AU68">IF(D68="","",VLOOKUP(F68,'9. All Habitats + Multipliers'!$C$4:$K$102,8,FALSE))</f>
        <v/>
      </c>
      <c r="AV68" s="178" t="str" cm="1">
        <f t="array" ref="AV68">IF(AU68="","",VLOOKUP(AU68,'11. Lists'!$J$35:$K$38,2,FALSE))</f>
        <v/>
      </c>
      <c r="AW68" s="161" t="str" cm="1">
        <f t="array" ref="AW68">IF(D68="","",VLOOKUP(D68,'10. Condition and Temporal'!$B$6:$M$103,4,FALSE))</f>
        <v/>
      </c>
      <c r="AX68" s="178" t="str" cm="1">
        <f t="array" ref="AX68">IF(F68="","",IF(D68=F68,"Condition","Distinctiveness"))</f>
        <v/>
      </c>
      <c r="AY68" s="435" t="str">
        <v>1</v>
      </c>
      <c r="AZ68" s="443" t="str">
        <v>1</v>
      </c>
      <c r="BA68" s="299">
        <v>3</v>
      </c>
      <c r="BB68" s="162" t="str" cm="1">
        <f t="array" ref="BB68">TRIM(MID(SUBSTITUTE($AW$66,$BA$62,REPT(" ",LEN($AW$66))),($BA68-1)*LEN($AW$66)+1,LEN($AW$66)))</f>
        <v/>
      </c>
      <c r="BC68" s="162" t="str" cm="1">
        <f t="array" ref="BC68">TRIM(MID(SUBSTITUTE($AW$67,$BA$62,REPT(" ",LEN($AW$67))),($BA68-1)*LEN($AW$67)+1,LEN($AW$67)))</f>
        <v/>
      </c>
      <c r="BD68" s="162" t="str" cm="1">
        <f t="array" ref="BD68">TRIM(MID(SUBSTITUTE($AW$68,$BA$62,REPT(" ",LEN($AW$68))),($BA68-1)*LEN($AW$68)+1,LEN($AW$68)))</f>
        <v/>
      </c>
      <c r="BE68" s="162" t="str" cm="1">
        <f t="array" ref="BE68">TRIM(MID(SUBSTITUTE($AW$69,$BA$62,REPT(" ",LEN($AW$69))),($BA68-1)*LEN($AW$69)+1,LEN($AW$69)))</f>
        <v/>
      </c>
      <c r="BF68" s="162" t="str" cm="1">
        <f t="array" ref="BF68">TRIM(MID(SUBSTITUTE($AW$70,$BA$62,REPT(" ",LEN($AW$70))),($BA68-1)*LEN($AW$70)+1,LEN($AW$70)))</f>
        <v/>
      </c>
      <c r="BG68" s="162" t="str" cm="1">
        <f t="array" ref="BG68">TRIM(MID(SUBSTITUTE($AW$71,$BA$62,REPT(" ",LEN($AW$71))),($BA68-1)*LEN($AW$71)+1,LEN($AW$71)))</f>
        <v/>
      </c>
      <c r="BH68" s="162" t="str" cm="1">
        <f t="array" ref="BH68">TRIM(MID(SUBSTITUTE($AW$72,$BA$62,REPT(" ",LEN($AW$72))),($BA68-1)*LEN($AW$72)+1,LEN($AW$72)))</f>
        <v/>
      </c>
      <c r="BI68" s="162" t="str" cm="1">
        <f t="array" ref="BI68">TRIM(MID(SUBSTITUTE($AW$73,$BA$62,REPT(" ",LEN($AW$73))),($BA68-1)*LEN($AW$73)+1,LEN($AW$73)))</f>
        <v/>
      </c>
      <c r="BJ68" s="162" t="str" cm="1">
        <f t="array" ref="BJ68">TRIM(MID(SUBSTITUTE($AW$74,$BA$62,REPT(" ",LEN($AW$74))),($BA68-1)*LEN($AW$74)+1,LEN($AW$74)))</f>
        <v/>
      </c>
      <c r="BK68" s="162" t="str" cm="1">
        <f t="array" ref="BK68">TRIM(MID(SUBSTITUTE($AW$75,$BA$62,REPT(" ",LEN($AW$75))),($BA68-1)*LEN($AW$75)+1,LEN($AW$75)))</f>
        <v/>
      </c>
      <c r="BL68" s="162" t="str" cm="1">
        <f t="array" ref="BL68">TRIM(MID(SUBSTITUTE($AW$76,$BA$62,REPT(" ",LEN($AW$76))),($BA68-1)*LEN($AW$76)+1,LEN($AW$76)))</f>
        <v/>
      </c>
      <c r="BM68" s="162" t="str" cm="1">
        <f t="array" ref="BM68">TRIM(MID(SUBSTITUTE($AW$77,$BA$62,REPT(" ",LEN($AW$77))),($BA68-1)*LEN($AW$77)+1,LEN($AW$77)))</f>
        <v/>
      </c>
      <c r="BN68" s="162" t="str" cm="1">
        <f t="array" ref="BN68">TRIM(MID(SUBSTITUTE($AW$78,$BA$62,REPT(" ",LEN($AW$78))),($BA68-1)*LEN($AW$78)+1,LEN($AW$78)))</f>
        <v/>
      </c>
      <c r="BO68" s="162" t="str" cm="1">
        <f t="array" ref="BO68">TRIM(MID(SUBSTITUTE($AW$79,$BA$62,REPT(" ",LEN($AW$79))),($BA68-1)*LEN($AW$79)+1,LEN($AW$79)))</f>
        <v/>
      </c>
      <c r="BP68" s="162" t="str" cm="1">
        <f t="array" ref="BP68">TRIM(MID(SUBSTITUTE($AW$80,$BA$62,REPT(" ",LEN($AW$80))),($BA68-1)*LEN($AW$80)+1,LEN($AW$80)))</f>
        <v/>
      </c>
      <c r="BQ68" s="162" t="str" cm="1">
        <f t="array" ref="BQ68">TRIM(MID(SUBSTITUTE($AW$81,$BA$62,REPT(" ",LEN($AW$81))),($BA68-1)*LEN($AW$81)+1,LEN($AW$81)))</f>
        <v/>
      </c>
      <c r="BR68" s="162" t="str" cm="1">
        <f t="array" ref="BR68">TRIM(MID(SUBSTITUTE($AW$82,$BA$62,REPT(" ",LEN($AW$82))),($BA68-1)*LEN($AW$82)+1,LEN($AW$82)))</f>
        <v/>
      </c>
      <c r="BS68" s="162" t="str" cm="1">
        <f t="array" ref="BS68">TRIM(MID(SUBSTITUTE($AW$83,$BA$62,REPT(" ",LEN($AW$83))),($BA68-1)*LEN($AW$83)+1,LEN($AW$83)))</f>
        <v/>
      </c>
      <c r="BT68" s="162" t="str" cm="1">
        <f t="array" ref="BT68">TRIM(MID(SUBSTITUTE($AW$84,$BA$62,REPT(" ",LEN($AW$84))),($BA68-1)*LEN($AW$84)+1,LEN($AW$84)))</f>
        <v/>
      </c>
      <c r="BU68" s="178" t="str" cm="1">
        <f t="array" ref="BU68">TRIM(MID(SUBSTITUTE($AW$85,$BA$62,REPT(" ",LEN($AW$85))),($BA68-1)*LEN($AW$85)+1,LEN($AW$85)))</f>
        <v/>
      </c>
      <c r="BV68" s="161" t="str" cm="1">
        <f t="array" ref="BV68">IF(BX68=0,"",CONCATENATE(BW68,"66:",BW68,BX68+65))</f>
        <v/>
      </c>
      <c r="BW68" s="300" t="s">
        <v>200</v>
      </c>
      <c r="BX68" s="301" cm="1">
        <f t="array" ref="BX68">BD64</f>
        <v>0</v>
      </c>
    </row>
    <row r="69" spans="1:76" ht="15.6" customHeight="1">
      <c r="A69" s="224"/>
      <c r="B69" s="171">
        <v>4</v>
      </c>
      <c r="C69" s="302" t="str" cm="1">
        <f t="array" ref="C69">IF(D69="","",C14)</f>
        <v/>
      </c>
      <c r="D69" s="303" t="str" cm="1">
        <f t="array" ref="D69">IF(OR(K14="",K14=0),"",D14)</f>
        <v/>
      </c>
      <c r="E69" s="304" t="str" cm="1">
        <f t="array" ref="E69">IF(AX69="","",AX69)</f>
        <v/>
      </c>
      <c r="F69" s="737"/>
      <c r="G69" s="738"/>
      <c r="H69" s="283"/>
      <c r="I69" s="285" t="str" cm="1">
        <f t="array" ref="I69">IF(OR(K14="",K14=0),"",K14)</f>
        <v/>
      </c>
      <c r="J69" s="1015" t="str" cm="1">
        <f t="array" ref="J69">IF(F69="","",VLOOKUP(F69,'10. Condition and Temporal'!$B$6:$F$103,5,FALSE))</f>
        <v/>
      </c>
      <c r="K69" s="744"/>
      <c r="L69" s="239" t="str" cm="1">
        <f t="array" ref="L69">IFERROR(IF(D69="","",IF(AX69="Distinctiveness",(((((I69*AH69*AJ69*AY69)-(I69*V69*X69))*(AV69*AT69))+(I69*V69*X69))*AP69)/1000,((((I69*AH69*AJ69*AY69)-(I69*V69*X69*AJ14))*(AV69*AR69))+(I69*V69*X69*AJ14))*AP69/1000)),"This intervention is not permitted within the SSM ▲")</f>
        <v/>
      </c>
      <c r="M69" s="753" t="str" cm="1">
        <f t="array" ref="M69">IFERROR(IF(F69="","",L69-AD69),"Error ▲")</f>
        <v/>
      </c>
      <c r="N69" s="754"/>
      <c r="O69" s="236"/>
      <c r="P69" s="180"/>
      <c r="Q69" s="225"/>
      <c r="R69" s="720"/>
      <c r="S69" s="226"/>
      <c r="T69" s="170" t="str" cm="1">
        <f t="array" ref="T69">IF(D69="","",K14)</f>
        <v/>
      </c>
      <c r="U69" s="161" t="str" cm="1">
        <f t="array" ref="U69">IF($D69="","",T14)</f>
        <v/>
      </c>
      <c r="V69" s="178" t="str" cm="1">
        <f t="array" ref="V69">IF($D69="","",V14)</f>
        <v/>
      </c>
      <c r="W69" s="170" t="str" cm="1">
        <f t="array" ref="W69">IF($D69="","",W14)</f>
        <v/>
      </c>
      <c r="X69" s="161" t="str" cm="1">
        <f t="array" ref="X69">IF($D69="","",X14)</f>
        <v/>
      </c>
      <c r="Y69" s="292"/>
      <c r="Z69" s="292"/>
      <c r="AA69" s="292"/>
      <c r="AB69" s="178" t="str" cm="1">
        <f t="array" ref="AB69">IF($D69="","",AB14)</f>
        <v/>
      </c>
      <c r="AC69" s="161" t="str" cm="1">
        <f t="array" ref="AC69">IF($D69="","",AD14)</f>
        <v/>
      </c>
      <c r="AD69" s="178" t="str" cm="1">
        <f t="array" ref="AD69">IF(AC69="","",((T69*V69*X69)*AC69*AJ14)/1000)</f>
        <v/>
      </c>
      <c r="AE69" s="170" t="str" cm="1">
        <f t="array" ref="AE69">IF(AD69="","",IF(AH69&lt;V69,"Not Acceptable","Acceptable"))</f>
        <v/>
      </c>
      <c r="AF69" s="170" t="str" cm="1">
        <f t="array" ref="AF69">IF(D69="","",I69)</f>
        <v/>
      </c>
      <c r="AG69" s="161" t="str" cm="1">
        <f t="array" ref="AG69">IF(D69="","",VLOOKUP(F69,'9. All Habitats + Multipliers'!$C$4:$K$102,5,FALSE))</f>
        <v/>
      </c>
      <c r="AH69" s="178" t="str" cm="1">
        <f t="array" ref="AH69">IF(AG69="","",VLOOKUP(AG69,'11. Lists'!$B$47:$D$49,2,FALSE))</f>
        <v/>
      </c>
      <c r="AI69" s="161" t="str" cm="1">
        <f t="array" ref="AI69">IF(D69="","",J69)</f>
        <v/>
      </c>
      <c r="AJ69" s="162" t="str" cm="1">
        <f t="array" ref="AJ69">IF(AI69="","",VLOOKUP(AI69,'11. Lists'!$F$47:$G$51,2,FALSE))</f>
        <v/>
      </c>
      <c r="AK69" s="292"/>
      <c r="AL69" s="292"/>
      <c r="AM69" s="292"/>
      <c r="AN69" s="162" t="str" cm="1">
        <f t="array" ref="AN69">IF(H69="","",H69)</f>
        <v/>
      </c>
      <c r="AO69" s="162" t="str" cm="1">
        <f t="array" ref="AO69">IF(AN69="","",VLOOKUP(AN69,'11. Lists'!$F$36:$H$38,2,FALSE))</f>
        <v/>
      </c>
      <c r="AP69" s="178" t="str" cm="1">
        <f t="array" ref="AP69">IF(AN69="","",VLOOKUP(AN69,'11. Lists'!$F$36:$H$38,3,FALSE))</f>
        <v/>
      </c>
      <c r="AQ69" s="161"/>
      <c r="AR69" s="178"/>
      <c r="AS69" s="161"/>
      <c r="AT69" s="178"/>
      <c r="AU69" s="161" t="str" cm="1">
        <f t="array" ref="AU69">IF(D69="","",VLOOKUP(F69,'9. All Habitats + Multipliers'!$C$4:$K$102,8,FALSE))</f>
        <v/>
      </c>
      <c r="AV69" s="178" t="str" cm="1">
        <f t="array" ref="AV69">IF(AU69="","",VLOOKUP(AU69,'11. Lists'!$J$35:$K$38,2,FALSE))</f>
        <v/>
      </c>
      <c r="AW69" s="161" t="str" cm="1">
        <f t="array" ref="AW69">IF(D69="","",VLOOKUP(D69,'10. Condition and Temporal'!$B$6:$M$103,4,FALSE))</f>
        <v/>
      </c>
      <c r="AX69" s="178" t="str" cm="1">
        <f t="array" ref="AX69">IF(F69="","",IF(D69=F69,"Condition","Distinctiveness"))</f>
        <v/>
      </c>
      <c r="AY69" s="435" t="str">
        <v>1</v>
      </c>
      <c r="AZ69" s="443" t="str">
        <v>1</v>
      </c>
      <c r="BA69" s="299">
        <v>4</v>
      </c>
      <c r="BB69" s="162" t="str" cm="1">
        <f t="array" ref="BB69">TRIM(MID(SUBSTITUTE($AW$66,$BA$62,REPT(" ",LEN($AW$66))),($BA69-1)*LEN($AW$66)+1,LEN($AW$66)))</f>
        <v/>
      </c>
      <c r="BC69" s="162" t="str" cm="1">
        <f t="array" ref="BC69">TRIM(MID(SUBSTITUTE($AW$67,$BA$62,REPT(" ",LEN($AW$67))),($BA69-1)*LEN($AW$67)+1,LEN($AW$67)))</f>
        <v/>
      </c>
      <c r="BD69" s="162" t="str" cm="1">
        <f t="array" ref="BD69">TRIM(MID(SUBSTITUTE($AW$68,$BA$62,REPT(" ",LEN($AW$68))),($BA69-1)*LEN($AW$68)+1,LEN($AW$68)))</f>
        <v/>
      </c>
      <c r="BE69" s="162" t="str" cm="1">
        <f t="array" ref="BE69">TRIM(MID(SUBSTITUTE($AW$69,$BA$62,REPT(" ",LEN($AW$69))),($BA69-1)*LEN($AW$69)+1,LEN($AW$69)))</f>
        <v/>
      </c>
      <c r="BF69" s="162" t="str" cm="1">
        <f t="array" ref="BF69">TRIM(MID(SUBSTITUTE($AW$70,$BA$62,REPT(" ",LEN($AW$70))),($BA69-1)*LEN($AW$70)+1,LEN($AW$70)))</f>
        <v/>
      </c>
      <c r="BG69" s="162" t="str" cm="1">
        <f t="array" ref="BG69">TRIM(MID(SUBSTITUTE($AW$71,$BA$62,REPT(" ",LEN($AW$71))),($BA69-1)*LEN($AW$71)+1,LEN($AW$71)))</f>
        <v/>
      </c>
      <c r="BH69" s="162" t="str" cm="1">
        <f t="array" ref="BH69">TRIM(MID(SUBSTITUTE($AW$72,$BA$62,REPT(" ",LEN($AW$72))),($BA69-1)*LEN($AW$72)+1,LEN($AW$72)))</f>
        <v/>
      </c>
      <c r="BI69" s="162" t="str" cm="1">
        <f t="array" ref="BI69">TRIM(MID(SUBSTITUTE($AW$73,$BA$62,REPT(" ",LEN($AW$73))),($BA69-1)*LEN($AW$73)+1,LEN($AW$73)))</f>
        <v/>
      </c>
      <c r="BJ69" s="162" t="str" cm="1">
        <f t="array" ref="BJ69">TRIM(MID(SUBSTITUTE($AW$74,$BA$62,REPT(" ",LEN($AW$74))),($BA69-1)*LEN($AW$74)+1,LEN($AW$74)))</f>
        <v/>
      </c>
      <c r="BK69" s="162" t="str" cm="1">
        <f t="array" ref="BK69">TRIM(MID(SUBSTITUTE($AW$75,$BA$62,REPT(" ",LEN($AW$75))),($BA69-1)*LEN($AW$75)+1,LEN($AW$75)))</f>
        <v/>
      </c>
      <c r="BL69" s="162" t="str" cm="1">
        <f t="array" ref="BL69">TRIM(MID(SUBSTITUTE($AW$76,$BA$62,REPT(" ",LEN($AW$76))),($BA69-1)*LEN($AW$76)+1,LEN($AW$76)))</f>
        <v/>
      </c>
      <c r="BM69" s="162" t="str" cm="1">
        <f t="array" ref="BM69">TRIM(MID(SUBSTITUTE($AW$77,$BA$62,REPT(" ",LEN($AW$77))),($BA69-1)*LEN($AW$77)+1,LEN($AW$77)))</f>
        <v/>
      </c>
      <c r="BN69" s="162" t="str" cm="1">
        <f t="array" ref="BN69">TRIM(MID(SUBSTITUTE($AW$78,$BA$62,REPT(" ",LEN($AW$78))),($BA69-1)*LEN($AW$78)+1,LEN($AW$78)))</f>
        <v/>
      </c>
      <c r="BO69" s="162" t="str" cm="1">
        <f t="array" ref="BO69">TRIM(MID(SUBSTITUTE($AW$79,$BA$62,REPT(" ",LEN($AW$79))),($BA69-1)*LEN($AW$79)+1,LEN($AW$79)))</f>
        <v/>
      </c>
      <c r="BP69" s="162" t="str" cm="1">
        <f t="array" ref="BP69">TRIM(MID(SUBSTITUTE($AW$80,$BA$62,REPT(" ",LEN($AW$80))),($BA69-1)*LEN($AW$80)+1,LEN($AW$80)))</f>
        <v/>
      </c>
      <c r="BQ69" s="162" t="str" cm="1">
        <f t="array" ref="BQ69">TRIM(MID(SUBSTITUTE($AW$81,$BA$62,REPT(" ",LEN($AW$81))),($BA69-1)*LEN($AW$81)+1,LEN($AW$81)))</f>
        <v/>
      </c>
      <c r="BR69" s="162" t="str" cm="1">
        <f t="array" ref="BR69">TRIM(MID(SUBSTITUTE($AW$82,$BA$62,REPT(" ",LEN($AW$82))),($BA69-1)*LEN($AW$82)+1,LEN($AW$82)))</f>
        <v/>
      </c>
      <c r="BS69" s="162" t="str" cm="1">
        <f t="array" ref="BS69">TRIM(MID(SUBSTITUTE($AW$83,$BA$62,REPT(" ",LEN($AW$83))),($BA69-1)*LEN($AW$83)+1,LEN($AW$83)))</f>
        <v/>
      </c>
      <c r="BT69" s="162" t="str" cm="1">
        <f t="array" ref="BT69">TRIM(MID(SUBSTITUTE($AW$84,$BA$62,REPT(" ",LEN($AW$84))),($BA69-1)*LEN($AW$84)+1,LEN($AW$84)))</f>
        <v/>
      </c>
      <c r="BU69" s="178" t="str" cm="1">
        <f t="array" ref="BU69">TRIM(MID(SUBSTITUTE($AW$85,$BA$62,REPT(" ",LEN($AW$85))),($BA69-1)*LEN($AW$85)+1,LEN($AW$85)))</f>
        <v/>
      </c>
      <c r="BV69" s="161" t="str" cm="1">
        <f t="array" ref="BV69">IF(BX69=0,"",CONCATENATE(BW69,"66:",BW69,BX69+65))</f>
        <v/>
      </c>
      <c r="BW69" s="300" t="s">
        <v>201</v>
      </c>
      <c r="BX69" s="301" cm="1">
        <f t="array" ref="BX69">BE64</f>
        <v>0</v>
      </c>
    </row>
    <row r="70" spans="1:76" ht="15.75" customHeight="1">
      <c r="A70" s="224"/>
      <c r="B70" s="171">
        <v>5</v>
      </c>
      <c r="C70" s="302" t="str" cm="1">
        <f t="array" ref="C70">IF(D70="","",C15)</f>
        <v/>
      </c>
      <c r="D70" s="303" t="str" cm="1">
        <f t="array" ref="D70">IF(OR(K15="",K15=0),"",D15)</f>
        <v/>
      </c>
      <c r="E70" s="304" t="str" cm="1">
        <f t="array" ref="E70">IF(AX70="","",AX70)</f>
        <v/>
      </c>
      <c r="F70" s="737"/>
      <c r="G70" s="738"/>
      <c r="H70" s="283"/>
      <c r="I70" s="285" t="str" cm="1">
        <f t="array" ref="I70">IF(OR(K15="",K15=0),"",K15)</f>
        <v/>
      </c>
      <c r="J70" s="1015" t="str" cm="1">
        <f t="array" ref="J70">IF(F70="","",VLOOKUP(F70,'10. Condition and Temporal'!$B$6:$F$103,5,FALSE))</f>
        <v/>
      </c>
      <c r="K70" s="744"/>
      <c r="L70" s="239" t="str" cm="1">
        <f t="array" ref="L70">IFERROR(IF(D70="","",IF(AX70="Distinctiveness",(((((I70*AH70*AJ70*AY70)-(I70*V70*X70))*(AV70*AT70))+(I70*V70*X70))*AP70)/1000,((((I70*AH70*AJ70*AY70)-(I70*V70*X70*AJ15))*(AV70*AR70))+(I70*V70*X70*AJ15))*AP70/1000)),"This intervention is not permitted within the SSM ▲")</f>
        <v/>
      </c>
      <c r="M70" s="753" t="str" cm="1">
        <f t="array" ref="M70">IFERROR(IF(F70="","",L70-AD70),"Error ▲")</f>
        <v/>
      </c>
      <c r="N70" s="754"/>
      <c r="O70" s="236"/>
      <c r="P70" s="180"/>
      <c r="Q70" s="225"/>
      <c r="R70" s="720"/>
      <c r="S70" s="226"/>
      <c r="T70" s="170" t="str" cm="1">
        <f t="array" ref="T70">IF(D70="","",K15)</f>
        <v/>
      </c>
      <c r="U70" s="161" t="str" cm="1">
        <f t="array" ref="U70">IF($D70="","",T15)</f>
        <v/>
      </c>
      <c r="V70" s="178" t="str" cm="1">
        <f t="array" ref="V70">IF($D70="","",V15)</f>
        <v/>
      </c>
      <c r="W70" s="170" t="str" cm="1">
        <f t="array" ref="W70">IF($D70="","",W15)</f>
        <v/>
      </c>
      <c r="X70" s="161" t="str" cm="1">
        <f t="array" ref="X70">IF($D70="","",X15)</f>
        <v/>
      </c>
      <c r="Y70" s="292"/>
      <c r="Z70" s="292"/>
      <c r="AA70" s="292"/>
      <c r="AB70" s="178" t="str" cm="1">
        <f t="array" ref="AB70">IF($D70="","",AB15)</f>
        <v/>
      </c>
      <c r="AC70" s="161" t="str" cm="1">
        <f t="array" ref="AC70">IF($D70="","",AD15)</f>
        <v/>
      </c>
      <c r="AD70" s="178" t="str" cm="1">
        <f t="array" ref="AD70">IF(AC70="","",((T70*V70*X70)*AC70*AJ15)/1000)</f>
        <v/>
      </c>
      <c r="AE70" s="170" t="str" cm="1">
        <f t="array" ref="AE70">IF(AD70="","",IF(AH70&lt;V70,"Not Acceptable","Acceptable"))</f>
        <v/>
      </c>
      <c r="AF70" s="170" t="str" cm="1">
        <f t="array" ref="AF70">IF(D70="","",I70)</f>
        <v/>
      </c>
      <c r="AG70" s="161" t="str" cm="1">
        <f t="array" ref="AG70">IF(D70="","",VLOOKUP(F70,'9. All Habitats + Multipliers'!$C$4:$K$102,5,FALSE))</f>
        <v/>
      </c>
      <c r="AH70" s="178" t="str" cm="1">
        <f t="array" ref="AH70">IF(AG70="","",VLOOKUP(AG70,'11. Lists'!$B$47:$D$49,2,FALSE))</f>
        <v/>
      </c>
      <c r="AI70" s="161" t="str" cm="1">
        <f t="array" ref="AI70">IF(D70="","",J70)</f>
        <v/>
      </c>
      <c r="AJ70" s="162" t="str" cm="1">
        <f t="array" ref="AJ70">IF(AI70="","",VLOOKUP(AI70,'11. Lists'!$F$47:$G$51,2,FALSE))</f>
        <v/>
      </c>
      <c r="AK70" s="292"/>
      <c r="AL70" s="292"/>
      <c r="AM70" s="292"/>
      <c r="AN70" s="162" t="str" cm="1">
        <f t="array" ref="AN70">IF(H70="","",H70)</f>
        <v/>
      </c>
      <c r="AO70" s="162" t="str" cm="1">
        <f t="array" ref="AO70">IF(AN70="","",VLOOKUP(AN70,'11. Lists'!$F$36:$H$38,2,FALSE))</f>
        <v/>
      </c>
      <c r="AP70" s="178" t="str" cm="1">
        <f t="array" ref="AP70">IF(AN70="","",VLOOKUP(AN70,'11. Lists'!$F$36:$H$38,3,FALSE))</f>
        <v/>
      </c>
      <c r="AQ70" s="161"/>
      <c r="AR70" s="178"/>
      <c r="AS70" s="161"/>
      <c r="AT70" s="178"/>
      <c r="AU70" s="161" t="str" cm="1">
        <f t="array" ref="AU70">IF(D70="","",VLOOKUP(F70,'9. All Habitats + Multipliers'!$C$4:$K$102,8,FALSE))</f>
        <v/>
      </c>
      <c r="AV70" s="178" t="str" cm="1">
        <f t="array" ref="AV70">IF(AU70="","",VLOOKUP(AU70,'11. Lists'!$J$35:$K$38,2,FALSE))</f>
        <v/>
      </c>
      <c r="AW70" s="161" t="str" cm="1">
        <f t="array" ref="AW70">IF(D70="","",VLOOKUP(D70,'10. Condition and Temporal'!$B$6:$M$103,4,FALSE))</f>
        <v/>
      </c>
      <c r="AX70" s="178" t="str" cm="1">
        <f t="array" ref="AX70">IF(F70="","",IF(D70=F70,"Condition","Distinctiveness"))</f>
        <v/>
      </c>
      <c r="AY70" s="435" t="str">
        <v>1</v>
      </c>
      <c r="AZ70" s="443" t="str">
        <v>1</v>
      </c>
      <c r="BA70" s="299">
        <v>5</v>
      </c>
      <c r="BB70" s="162" t="str" cm="1">
        <f t="array" ref="BB70">TRIM(MID(SUBSTITUTE($AW$66,$BA$62,REPT(" ",LEN($AW$66))),($BA70-1)*LEN($AW$66)+1,LEN($AW$66)))</f>
        <v/>
      </c>
      <c r="BC70" s="162" t="str" cm="1">
        <f t="array" ref="BC70">TRIM(MID(SUBSTITUTE($AW$67,$BA$62,REPT(" ",LEN($AW$67))),($BA70-1)*LEN($AW$67)+1,LEN($AW$67)))</f>
        <v/>
      </c>
      <c r="BD70" s="162" t="str" cm="1">
        <f t="array" ref="BD70">TRIM(MID(SUBSTITUTE($AW$68,$BA$62,REPT(" ",LEN($AW$68))),($BA70-1)*LEN($AW$68)+1,LEN($AW$68)))</f>
        <v/>
      </c>
      <c r="BE70" s="162" t="str" cm="1">
        <f t="array" ref="BE70">TRIM(MID(SUBSTITUTE($AW$69,$BA$62,REPT(" ",LEN($AW$69))),($BA70-1)*LEN($AW$69)+1,LEN($AW$69)))</f>
        <v/>
      </c>
      <c r="BF70" s="162" t="str" cm="1">
        <f t="array" ref="BF70">TRIM(MID(SUBSTITUTE($AW$70,$BA$62,REPT(" ",LEN($AW$70))),($BA70-1)*LEN($AW$70)+1,LEN($AW$70)))</f>
        <v/>
      </c>
      <c r="BG70" s="162" t="str" cm="1">
        <f t="array" ref="BG70">TRIM(MID(SUBSTITUTE($AW$71,$BA$62,REPT(" ",LEN($AW$71))),($BA70-1)*LEN($AW$71)+1,LEN($AW$71)))</f>
        <v/>
      </c>
      <c r="BH70" s="162" t="str" cm="1">
        <f t="array" ref="BH70">TRIM(MID(SUBSTITUTE($AW$72,$BA$62,REPT(" ",LEN($AW$72))),($BA70-1)*LEN($AW$72)+1,LEN($AW$72)))</f>
        <v/>
      </c>
      <c r="BI70" s="162" t="str" cm="1">
        <f t="array" ref="BI70">TRIM(MID(SUBSTITUTE($AW$73,$BA$62,REPT(" ",LEN($AW$73))),($BA70-1)*LEN($AW$73)+1,LEN($AW$73)))</f>
        <v/>
      </c>
      <c r="BJ70" s="162" t="str" cm="1">
        <f t="array" ref="BJ70">TRIM(MID(SUBSTITUTE($AW$74,$BA$62,REPT(" ",LEN($AW$74))),($BA70-1)*LEN($AW$74)+1,LEN($AW$74)))</f>
        <v/>
      </c>
      <c r="BK70" s="162" t="str" cm="1">
        <f t="array" ref="BK70">TRIM(MID(SUBSTITUTE($AW$75,$BA$62,REPT(" ",LEN($AW$75))),($BA70-1)*LEN($AW$75)+1,LEN($AW$75)))</f>
        <v/>
      </c>
      <c r="BL70" s="162" t="str" cm="1">
        <f t="array" ref="BL70">TRIM(MID(SUBSTITUTE($AW$76,$BA$62,REPT(" ",LEN($AW$76))),($BA70-1)*LEN($AW$76)+1,LEN($AW$76)))</f>
        <v/>
      </c>
      <c r="BM70" s="162" t="str" cm="1">
        <f t="array" ref="BM70">TRIM(MID(SUBSTITUTE($AW$77,$BA$62,REPT(" ",LEN($AW$77))),($BA70-1)*LEN($AW$77)+1,LEN($AW$77)))</f>
        <v/>
      </c>
      <c r="BN70" s="162" t="str" cm="1">
        <f t="array" ref="BN70">TRIM(MID(SUBSTITUTE($AW$78,$BA$62,REPT(" ",LEN($AW$78))),($BA70-1)*LEN($AW$78)+1,LEN($AW$78)))</f>
        <v/>
      </c>
      <c r="BO70" s="162" t="str" cm="1">
        <f t="array" ref="BO70">TRIM(MID(SUBSTITUTE($AW$79,$BA$62,REPT(" ",LEN($AW$79))),($BA70-1)*LEN($AW$79)+1,LEN($AW$79)))</f>
        <v/>
      </c>
      <c r="BP70" s="162" t="str" cm="1">
        <f t="array" ref="BP70">TRIM(MID(SUBSTITUTE($AW$80,$BA$62,REPT(" ",LEN($AW$80))),($BA70-1)*LEN($AW$80)+1,LEN($AW$80)))</f>
        <v/>
      </c>
      <c r="BQ70" s="162" t="str" cm="1">
        <f t="array" ref="BQ70">TRIM(MID(SUBSTITUTE($AW$81,$BA$62,REPT(" ",LEN($AW$81))),($BA70-1)*LEN($AW$81)+1,LEN($AW$81)))</f>
        <v/>
      </c>
      <c r="BR70" s="162" t="str" cm="1">
        <f t="array" ref="BR70">TRIM(MID(SUBSTITUTE($AW$82,$BA$62,REPT(" ",LEN($AW$82))),($BA70-1)*LEN($AW$82)+1,LEN($AW$82)))</f>
        <v/>
      </c>
      <c r="BS70" s="162" t="str" cm="1">
        <f t="array" ref="BS70">TRIM(MID(SUBSTITUTE($AW$83,$BA$62,REPT(" ",LEN($AW$83))),($BA70-1)*LEN($AW$83)+1,LEN($AW$83)))</f>
        <v/>
      </c>
      <c r="BT70" s="162" t="str" cm="1">
        <f t="array" ref="BT70">TRIM(MID(SUBSTITUTE($AW$84,$BA$62,REPT(" ",LEN($AW$84))),($BA70-1)*LEN($AW$84)+1,LEN($AW$84)))</f>
        <v/>
      </c>
      <c r="BU70" s="178" t="str" cm="1">
        <f t="array" ref="BU70">TRIM(MID(SUBSTITUTE($AW$85,$BA$62,REPT(" ",LEN($AW$85))),($BA70-1)*LEN($AW$85)+1,LEN($AW$85)))</f>
        <v/>
      </c>
      <c r="BV70" s="161" t="str" cm="1">
        <f t="array" ref="BV70">IF(BX70=0,"",CONCATENATE(BW70,"66:",BW70,BX70+65))</f>
        <v/>
      </c>
      <c r="BW70" s="300" t="s">
        <v>202</v>
      </c>
      <c r="BX70" s="301" cm="1">
        <f t="array" ref="BX70">BF64</f>
        <v>0</v>
      </c>
    </row>
    <row r="71" spans="1:76" ht="15.75" customHeight="1">
      <c r="A71" s="224"/>
      <c r="B71" s="171">
        <v>6</v>
      </c>
      <c r="C71" s="302" t="str" cm="1">
        <f t="array" ref="C71">IF(D71="","",C16)</f>
        <v/>
      </c>
      <c r="D71" s="303" t="str" cm="1">
        <f t="array" ref="D71">IF(OR(K16="",K16=0),"",D16)</f>
        <v/>
      </c>
      <c r="E71" s="304" t="str" cm="1">
        <f t="array" ref="E71">IF(AX71="","",AX71)</f>
        <v/>
      </c>
      <c r="F71" s="737"/>
      <c r="G71" s="738"/>
      <c r="H71" s="283"/>
      <c r="I71" s="285" t="str" cm="1">
        <f t="array" ref="I71">IF(OR(K16="",K16=0),"",K16)</f>
        <v/>
      </c>
      <c r="J71" s="1015" t="str" cm="1">
        <f t="array" ref="J71">IF(F71="","",VLOOKUP(F71,'10. Condition and Temporal'!$B$6:$F$103,5,FALSE))</f>
        <v/>
      </c>
      <c r="K71" s="744"/>
      <c r="L71" s="239" t="str" cm="1">
        <f t="array" ref="L71">IFERROR(IF(D71="","",IF(AX71="Distinctiveness",(((((I71*AH71*AJ71*AY71)-(I71*V71*X71))*(AV71*AT71))+(I71*V71*X71))*AP71)/1000,((((I71*AH71*AJ71*AY71)-(I71*V71*X71*AJ16))*(AV71*AR71))+(I71*V71*X71*AJ16))*AP71/1000)),"This intervention is not permitted within the SSM ▲")</f>
        <v/>
      </c>
      <c r="M71" s="753" t="str" cm="1">
        <f t="array" ref="M71">IFERROR(IF(F71="","",L71-AD71),"Error ▲")</f>
        <v/>
      </c>
      <c r="N71" s="754"/>
      <c r="O71" s="236"/>
      <c r="P71" s="180"/>
      <c r="Q71" s="225"/>
      <c r="R71" s="720"/>
      <c r="S71" s="226"/>
      <c r="T71" s="170" t="str" cm="1">
        <f t="array" ref="T71">IF(D71="","",K16)</f>
        <v/>
      </c>
      <c r="U71" s="161" t="str" cm="1">
        <f t="array" ref="U71">IF($D71="","",T16)</f>
        <v/>
      </c>
      <c r="V71" s="178" t="str" cm="1">
        <f t="array" ref="V71">IF($D71="","",V16)</f>
        <v/>
      </c>
      <c r="W71" s="170" t="str" cm="1">
        <f t="array" ref="W71">IF($D71="","",W16)</f>
        <v/>
      </c>
      <c r="X71" s="161" t="str" cm="1">
        <f t="array" ref="X71">IF($D71="","",X16)</f>
        <v/>
      </c>
      <c r="Y71" s="292"/>
      <c r="Z71" s="292"/>
      <c r="AA71" s="292"/>
      <c r="AB71" s="178" t="str" cm="1">
        <f t="array" ref="AB71">IF($D71="","",AB16)</f>
        <v/>
      </c>
      <c r="AC71" s="161" t="str" cm="1">
        <f t="array" ref="AC71">IF($D71="","",AD16)</f>
        <v/>
      </c>
      <c r="AD71" s="178" t="str" cm="1">
        <f t="array" ref="AD71">IF(AC71="","",((T71*V71*X71)*AC71*AJ16)/1000)</f>
        <v/>
      </c>
      <c r="AE71" s="170" t="str" cm="1">
        <f t="array" ref="AE71">IF(AD71="","",IF(AH71&lt;V71,"Not Acceptable","Acceptable"))</f>
        <v/>
      </c>
      <c r="AF71" s="170" t="str" cm="1">
        <f t="array" ref="AF71">IF(D71="","",I71)</f>
        <v/>
      </c>
      <c r="AG71" s="161" t="str" cm="1">
        <f t="array" ref="AG71">IF(D71="","",VLOOKUP(F71,'9. All Habitats + Multipliers'!$C$4:$K$102,5,FALSE))</f>
        <v/>
      </c>
      <c r="AH71" s="178" t="str" cm="1">
        <f t="array" ref="AH71">IF(AG71="","",VLOOKUP(AG71,'11. Lists'!$B$47:$D$49,2,FALSE))</f>
        <v/>
      </c>
      <c r="AI71" s="161" t="str" cm="1">
        <f t="array" ref="AI71">IF(D71="","",J71)</f>
        <v/>
      </c>
      <c r="AJ71" s="162" t="str" cm="1">
        <f t="array" ref="AJ71">IF(AI71="","",VLOOKUP(AI71,'11. Lists'!$F$47:$G$51,2,FALSE))</f>
        <v/>
      </c>
      <c r="AK71" s="292"/>
      <c r="AL71" s="292"/>
      <c r="AM71" s="292"/>
      <c r="AN71" s="162" t="str" cm="1">
        <f t="array" ref="AN71">IF(H71="","",H71)</f>
        <v/>
      </c>
      <c r="AO71" s="162" t="str" cm="1">
        <f t="array" ref="AO71">IF(AN71="","",VLOOKUP(AN71,'11. Lists'!$F$36:$H$38,2,FALSE))</f>
        <v/>
      </c>
      <c r="AP71" s="178" t="str" cm="1">
        <f t="array" ref="AP71">IF(AN71="","",VLOOKUP(AN71,'11. Lists'!$F$36:$H$38,3,FALSE))</f>
        <v/>
      </c>
      <c r="AQ71" s="161"/>
      <c r="AR71" s="178"/>
      <c r="AS71" s="161"/>
      <c r="AT71" s="178"/>
      <c r="AU71" s="161" t="str" cm="1">
        <f t="array" ref="AU71">IF(D71="","",VLOOKUP(F71,'9. All Habitats + Multipliers'!$C$4:$K$102,8,FALSE))</f>
        <v/>
      </c>
      <c r="AV71" s="178" t="str" cm="1">
        <f t="array" ref="AV71">IF(AU71="","",VLOOKUP(AU71,'11. Lists'!$J$35:$K$38,2,FALSE))</f>
        <v/>
      </c>
      <c r="AW71" s="161" t="str" cm="1">
        <f t="array" ref="AW71">IF(D71="","",VLOOKUP(D71,'10. Condition and Temporal'!$B$6:$M$103,4,FALSE))</f>
        <v/>
      </c>
      <c r="AX71" s="178" t="str" cm="1">
        <f t="array" ref="AX71">IF(F71="","",IF(D71=F71,"Condition","Distinctiveness"))</f>
        <v/>
      </c>
      <c r="AY71" s="435" t="str">
        <v>1</v>
      </c>
      <c r="AZ71" s="443" t="str">
        <v>1</v>
      </c>
      <c r="BA71" s="299">
        <v>6</v>
      </c>
      <c r="BB71" s="162" t="str" cm="1">
        <f t="array" ref="BB71">TRIM(MID(SUBSTITUTE($AW$66,$BA$62,REPT(" ",LEN($AW$66))),($BA71-1)*LEN($AW$66)+1,LEN($AW$66)))</f>
        <v/>
      </c>
      <c r="BC71" s="162" t="str" cm="1">
        <f t="array" ref="BC71">TRIM(MID(SUBSTITUTE($AW$67,$BA$62,REPT(" ",LEN($AW$67))),($BA71-1)*LEN($AW$67)+1,LEN($AW$67)))</f>
        <v/>
      </c>
      <c r="BD71" s="162" t="str" cm="1">
        <f t="array" ref="BD71">TRIM(MID(SUBSTITUTE($AW$68,$BA$62,REPT(" ",LEN($AW$68))),($BA71-1)*LEN($AW$68)+1,LEN($AW$68)))</f>
        <v/>
      </c>
      <c r="BE71" s="162" t="str" cm="1">
        <f t="array" ref="BE71">TRIM(MID(SUBSTITUTE($AW$69,$BA$62,REPT(" ",LEN($AW$69))),($BA71-1)*LEN($AW$69)+1,LEN($AW$69)))</f>
        <v/>
      </c>
      <c r="BF71" s="162" t="str" cm="1">
        <f t="array" ref="BF71">TRIM(MID(SUBSTITUTE($AW$70,$BA$62,REPT(" ",LEN($AW$70))),($BA71-1)*LEN($AW$70)+1,LEN($AW$70)))</f>
        <v/>
      </c>
      <c r="BG71" s="162" t="str" cm="1">
        <f t="array" ref="BG71">TRIM(MID(SUBSTITUTE($AW$71,$BA$62,REPT(" ",LEN($AW$71))),($BA71-1)*LEN($AW$71)+1,LEN($AW$71)))</f>
        <v/>
      </c>
      <c r="BH71" s="162" t="str" cm="1">
        <f t="array" ref="BH71">TRIM(MID(SUBSTITUTE($AW$72,$BA$62,REPT(" ",LEN($AW$72))),($BA71-1)*LEN($AW$72)+1,LEN($AW$72)))</f>
        <v/>
      </c>
      <c r="BI71" s="162" t="str" cm="1">
        <f t="array" ref="BI71">TRIM(MID(SUBSTITUTE($AW$73,$BA$62,REPT(" ",LEN($AW$73))),($BA71-1)*LEN($AW$73)+1,LEN($AW$73)))</f>
        <v/>
      </c>
      <c r="BJ71" s="162" t="str" cm="1">
        <f t="array" ref="BJ71">TRIM(MID(SUBSTITUTE($AW$74,$BA$62,REPT(" ",LEN($AW$74))),($BA71-1)*LEN($AW$74)+1,LEN($AW$74)))</f>
        <v/>
      </c>
      <c r="BK71" s="162" t="str" cm="1">
        <f t="array" ref="BK71">TRIM(MID(SUBSTITUTE($AW$75,$BA$62,REPT(" ",LEN($AW$75))),($BA71-1)*LEN($AW$75)+1,LEN($AW$75)))</f>
        <v/>
      </c>
      <c r="BL71" s="162" t="str" cm="1">
        <f t="array" ref="BL71">TRIM(MID(SUBSTITUTE($AW$76,$BA$62,REPT(" ",LEN($AW$76))),($BA71-1)*LEN($AW$76)+1,LEN($AW$76)))</f>
        <v/>
      </c>
      <c r="BM71" s="162" t="str" cm="1">
        <f t="array" ref="BM71">TRIM(MID(SUBSTITUTE($AW$77,$BA$62,REPT(" ",LEN($AW$77))),($BA71-1)*LEN($AW$77)+1,LEN($AW$77)))</f>
        <v/>
      </c>
      <c r="BN71" s="162" t="str" cm="1">
        <f t="array" ref="BN71">TRIM(MID(SUBSTITUTE($AW$78,$BA$62,REPT(" ",LEN($AW$78))),($BA71-1)*LEN($AW$78)+1,LEN($AW$78)))</f>
        <v/>
      </c>
      <c r="BO71" s="162" t="str" cm="1">
        <f t="array" ref="BO71">TRIM(MID(SUBSTITUTE($AW$79,$BA$62,REPT(" ",LEN($AW$79))),($BA71-1)*LEN($AW$79)+1,LEN($AW$79)))</f>
        <v/>
      </c>
      <c r="BP71" s="162" t="str" cm="1">
        <f t="array" ref="BP71">TRIM(MID(SUBSTITUTE($AW$80,$BA$62,REPT(" ",LEN($AW$80))),($BA71-1)*LEN($AW$80)+1,LEN($AW$80)))</f>
        <v/>
      </c>
      <c r="BQ71" s="162" t="str" cm="1">
        <f t="array" ref="BQ71">TRIM(MID(SUBSTITUTE($AW$81,$BA$62,REPT(" ",LEN($AW$81))),($BA71-1)*LEN($AW$81)+1,LEN($AW$81)))</f>
        <v/>
      </c>
      <c r="BR71" s="162" t="str" cm="1">
        <f t="array" ref="BR71">TRIM(MID(SUBSTITUTE($AW$82,$BA$62,REPT(" ",LEN($AW$82))),($BA71-1)*LEN($AW$82)+1,LEN($AW$82)))</f>
        <v/>
      </c>
      <c r="BS71" s="162" t="str" cm="1">
        <f t="array" ref="BS71">TRIM(MID(SUBSTITUTE($AW$83,$BA$62,REPT(" ",LEN($AW$83))),($BA71-1)*LEN($AW$83)+1,LEN($AW$83)))</f>
        <v/>
      </c>
      <c r="BT71" s="162" t="str" cm="1">
        <f t="array" ref="BT71">TRIM(MID(SUBSTITUTE($AW$84,$BA$62,REPT(" ",LEN($AW$84))),($BA71-1)*LEN($AW$84)+1,LEN($AW$84)))</f>
        <v/>
      </c>
      <c r="BU71" s="178" t="str" cm="1">
        <f t="array" ref="BU71">TRIM(MID(SUBSTITUTE($AW$85,$BA$62,REPT(" ",LEN($AW$85))),($BA71-1)*LEN($AW$85)+1,LEN($AW$85)))</f>
        <v/>
      </c>
      <c r="BV71" s="161" t="str" cm="1">
        <f t="array" ref="BV71">IF(BX71=0,"",CONCATENATE(BW71,"66:",BW71,BX71+65))</f>
        <v/>
      </c>
      <c r="BW71" s="300" t="s">
        <v>203</v>
      </c>
      <c r="BX71" s="301" cm="1">
        <f t="array" ref="BX71">BG64</f>
        <v>0</v>
      </c>
    </row>
    <row r="72" spans="1:76" ht="15.75" customHeight="1">
      <c r="A72" s="224"/>
      <c r="B72" s="171">
        <v>7</v>
      </c>
      <c r="C72" s="302" t="str" cm="1">
        <f t="array" ref="C72">IF(D72="","",C17)</f>
        <v/>
      </c>
      <c r="D72" s="303" t="str" cm="1">
        <f t="array" ref="D72">IF(OR(K17="",K17=0),"",D17)</f>
        <v/>
      </c>
      <c r="E72" s="304" t="str" cm="1">
        <f t="array" ref="E72">IF(AX72="","",AX72)</f>
        <v/>
      </c>
      <c r="F72" s="737"/>
      <c r="G72" s="738"/>
      <c r="H72" s="283"/>
      <c r="I72" s="285" t="str" cm="1">
        <f t="array" ref="I72">IF(OR(K17="",K17=0),"",K17)</f>
        <v/>
      </c>
      <c r="J72" s="1015" t="str" cm="1">
        <f t="array" ref="J72">IF(F72="","",VLOOKUP(F72,'10. Condition and Temporal'!$B$6:$F$103,5,FALSE))</f>
        <v/>
      </c>
      <c r="K72" s="744"/>
      <c r="L72" s="239" t="str" cm="1">
        <f t="array" ref="L72">IFERROR(IF(D72="","",IF(AX72="Distinctiveness",(((((I72*AH72*AJ72*AY72)-(I72*V72*X72))*(AV72*AT72))+(I72*V72*X72))*AP72)/1000,((((I72*AH72*AJ72*AY72)-(I72*V72*X72*AJ17))*(AV72*AR72))+(I72*V72*X72*AJ17))*AP72/1000)),"This intervention is not permitted within the SSM ▲")</f>
        <v/>
      </c>
      <c r="M72" s="753" t="str" cm="1">
        <f t="array" ref="M72">IFERROR(IF(F72="","",L72-AD72),"Error ▲")</f>
        <v/>
      </c>
      <c r="N72" s="754"/>
      <c r="O72" s="236"/>
      <c r="P72" s="180"/>
      <c r="Q72" s="225"/>
      <c r="R72" s="720"/>
      <c r="S72" s="226"/>
      <c r="T72" s="170" t="str" cm="1">
        <f t="array" ref="T72">IF(D72="","",K17)</f>
        <v/>
      </c>
      <c r="U72" s="161" t="str" cm="1">
        <f t="array" ref="U72">IF($D72="","",T17)</f>
        <v/>
      </c>
      <c r="V72" s="178" t="str" cm="1">
        <f t="array" ref="V72">IF($D72="","",V17)</f>
        <v/>
      </c>
      <c r="W72" s="170" t="str" cm="1">
        <f t="array" ref="W72">IF($D72="","",W17)</f>
        <v/>
      </c>
      <c r="X72" s="161" t="str" cm="1">
        <f t="array" ref="X72">IF($D72="","",X17)</f>
        <v/>
      </c>
      <c r="Y72" s="292"/>
      <c r="Z72" s="292"/>
      <c r="AA72" s="292"/>
      <c r="AB72" s="178" t="str" cm="1">
        <f t="array" ref="AB72">IF($D72="","",AB17)</f>
        <v/>
      </c>
      <c r="AC72" s="161" t="str" cm="1">
        <f t="array" ref="AC72">IF($D72="","",AD17)</f>
        <v/>
      </c>
      <c r="AD72" s="178" t="str" cm="1">
        <f t="array" ref="AD72">IF(AC72="","",((T72*V72*X72)*AC72*AJ17)/1000)</f>
        <v/>
      </c>
      <c r="AE72" s="170" t="str" cm="1">
        <f t="array" ref="AE72">IF(AD72="","",IF(AH72&lt;V72,"Not Acceptable","Acceptable"))</f>
        <v/>
      </c>
      <c r="AF72" s="170" t="str" cm="1">
        <f t="array" ref="AF72">IF(D72="","",I72)</f>
        <v/>
      </c>
      <c r="AG72" s="161" t="str" cm="1">
        <f t="array" ref="AG72">IF(D72="","",VLOOKUP(F72,'9. All Habitats + Multipliers'!$C$4:$K$102,5,FALSE))</f>
        <v/>
      </c>
      <c r="AH72" s="178" t="str" cm="1">
        <f t="array" ref="AH72">IF(AG72="","",VLOOKUP(AG72,'11. Lists'!$B$47:$D$49,2,FALSE))</f>
        <v/>
      </c>
      <c r="AI72" s="161" t="str" cm="1">
        <f t="array" ref="AI72">IF(D72="","",J72)</f>
        <v/>
      </c>
      <c r="AJ72" s="162" t="str" cm="1">
        <f t="array" ref="AJ72">IF(AI72="","",VLOOKUP(AI72,'11. Lists'!$F$47:$G$51,2,FALSE))</f>
        <v/>
      </c>
      <c r="AK72" s="292"/>
      <c r="AL72" s="292"/>
      <c r="AM72" s="292"/>
      <c r="AN72" s="162" t="str" cm="1">
        <f t="array" ref="AN72">IF(H72="","",H72)</f>
        <v/>
      </c>
      <c r="AO72" s="162" t="str" cm="1">
        <f t="array" ref="AO72">IF(AN72="","",VLOOKUP(AN72,'11. Lists'!$F$36:$H$38,2,FALSE))</f>
        <v/>
      </c>
      <c r="AP72" s="178" t="str" cm="1">
        <f t="array" ref="AP72">IF(AN72="","",VLOOKUP(AN72,'11. Lists'!$F$36:$H$38,3,FALSE))</f>
        <v/>
      </c>
      <c r="AQ72" s="161"/>
      <c r="AR72" s="178"/>
      <c r="AS72" s="161"/>
      <c r="AT72" s="178"/>
      <c r="AU72" s="161" t="str" cm="1">
        <f t="array" ref="AU72">IF(D72="","",VLOOKUP(F72,'9. All Habitats + Multipliers'!$C$4:$K$102,8,FALSE))</f>
        <v/>
      </c>
      <c r="AV72" s="178" t="str" cm="1">
        <f t="array" ref="AV72">IF(AU72="","",VLOOKUP(AU72,'11. Lists'!$J$35:$K$38,2,FALSE))</f>
        <v/>
      </c>
      <c r="AW72" s="161" t="str" cm="1">
        <f t="array" ref="AW72">IF(D72="","",VLOOKUP(D72,'10. Condition and Temporal'!$B$6:$M$103,4,FALSE))</f>
        <v/>
      </c>
      <c r="AX72" s="178" t="str" cm="1">
        <f t="array" ref="AX72">IF(F72="","",IF(D72=F72,"Condition","Distinctiveness"))</f>
        <v/>
      </c>
      <c r="AY72" s="435" t="str">
        <v>1</v>
      </c>
      <c r="AZ72" s="443" t="str">
        <v>1</v>
      </c>
      <c r="BA72" s="299">
        <v>7</v>
      </c>
      <c r="BB72" s="162" t="str" cm="1">
        <f t="array" ref="BB72">TRIM(MID(SUBSTITUTE($AW$66,$BA$62,REPT(" ",LEN($AW$66))),($BA72-1)*LEN($AW$66)+1,LEN($AW$66)))</f>
        <v/>
      </c>
      <c r="BC72" s="162" t="str" cm="1">
        <f t="array" ref="BC72">TRIM(MID(SUBSTITUTE($AW$67,$BA$62,REPT(" ",LEN($AW$67))),($BA72-1)*LEN($AW$67)+1,LEN($AW$67)))</f>
        <v/>
      </c>
      <c r="BD72" s="162" t="str" cm="1">
        <f t="array" ref="BD72">TRIM(MID(SUBSTITUTE($AW$68,$BA$62,REPT(" ",LEN($AW$68))),($BA72-1)*LEN($AW$68)+1,LEN($AW$68)))</f>
        <v/>
      </c>
      <c r="BE72" s="162" t="str" cm="1">
        <f t="array" ref="BE72">TRIM(MID(SUBSTITUTE($AW$69,$BA$62,REPT(" ",LEN($AW$69))),($BA72-1)*LEN($AW$69)+1,LEN($AW$69)))</f>
        <v/>
      </c>
      <c r="BF72" s="162" t="str" cm="1">
        <f t="array" ref="BF72">TRIM(MID(SUBSTITUTE($AW$70,$BA$62,REPT(" ",LEN($AW$70))),($BA72-1)*LEN($AW$70)+1,LEN($AW$70)))</f>
        <v/>
      </c>
      <c r="BG72" s="162" t="str" cm="1">
        <f t="array" ref="BG72">TRIM(MID(SUBSTITUTE($AW$71,$BA$62,REPT(" ",LEN($AW$71))),($BA72-1)*LEN($AW$71)+1,LEN($AW$71)))</f>
        <v/>
      </c>
      <c r="BH72" s="162" t="str" cm="1">
        <f t="array" ref="BH72">TRIM(MID(SUBSTITUTE($AW$72,$BA$62,REPT(" ",LEN($AW$72))),($BA72-1)*LEN($AW$72)+1,LEN($AW$72)))</f>
        <v/>
      </c>
      <c r="BI72" s="162" t="str" cm="1">
        <f t="array" ref="BI72">TRIM(MID(SUBSTITUTE($AW$73,$BA$62,REPT(" ",LEN($AW$73))),($BA72-1)*LEN($AW$73)+1,LEN($AW$73)))</f>
        <v/>
      </c>
      <c r="BJ72" s="162" t="str" cm="1">
        <f t="array" ref="BJ72">TRIM(MID(SUBSTITUTE($AW$74,$BA$62,REPT(" ",LEN($AW$74))),($BA72-1)*LEN($AW$74)+1,LEN($AW$74)))</f>
        <v/>
      </c>
      <c r="BK72" s="162" t="str" cm="1">
        <f t="array" ref="BK72">TRIM(MID(SUBSTITUTE($AW$75,$BA$62,REPT(" ",LEN($AW$75))),($BA72-1)*LEN($AW$75)+1,LEN($AW$75)))</f>
        <v/>
      </c>
      <c r="BL72" s="162" t="str" cm="1">
        <f t="array" ref="BL72">TRIM(MID(SUBSTITUTE($AW$76,$BA$62,REPT(" ",LEN($AW$76))),($BA72-1)*LEN($AW$76)+1,LEN($AW$76)))</f>
        <v/>
      </c>
      <c r="BM72" s="162" t="str" cm="1">
        <f t="array" ref="BM72">TRIM(MID(SUBSTITUTE($AW$77,$BA$62,REPT(" ",LEN($AW$77))),($BA72-1)*LEN($AW$77)+1,LEN($AW$77)))</f>
        <v/>
      </c>
      <c r="BN72" s="162" t="str" cm="1">
        <f t="array" ref="BN72">TRIM(MID(SUBSTITUTE($AW$78,$BA$62,REPT(" ",LEN($AW$78))),($BA72-1)*LEN($AW$78)+1,LEN($AW$78)))</f>
        <v/>
      </c>
      <c r="BO72" s="162" t="str" cm="1">
        <f t="array" ref="BO72">TRIM(MID(SUBSTITUTE($AW$79,$BA$62,REPT(" ",LEN($AW$79))),($BA72-1)*LEN($AW$79)+1,LEN($AW$79)))</f>
        <v/>
      </c>
      <c r="BP72" s="162" t="str" cm="1">
        <f t="array" ref="BP72">TRIM(MID(SUBSTITUTE($AW$80,$BA$62,REPT(" ",LEN($AW$80))),($BA72-1)*LEN($AW$80)+1,LEN($AW$80)))</f>
        <v/>
      </c>
      <c r="BQ72" s="162" t="str" cm="1">
        <f t="array" ref="BQ72">TRIM(MID(SUBSTITUTE($AW$81,$BA$62,REPT(" ",LEN($AW$81))),($BA72-1)*LEN($AW$81)+1,LEN($AW$81)))</f>
        <v/>
      </c>
      <c r="BR72" s="162" t="str" cm="1">
        <f t="array" ref="BR72">TRIM(MID(SUBSTITUTE($AW$82,$BA$62,REPT(" ",LEN($AW$82))),($BA72-1)*LEN($AW$82)+1,LEN($AW$82)))</f>
        <v/>
      </c>
      <c r="BS72" s="162" t="str" cm="1">
        <f t="array" ref="BS72">TRIM(MID(SUBSTITUTE($AW$83,$BA$62,REPT(" ",LEN($AW$83))),($BA72-1)*LEN($AW$83)+1,LEN($AW$83)))</f>
        <v/>
      </c>
      <c r="BT72" s="162" t="str" cm="1">
        <f t="array" ref="BT72">TRIM(MID(SUBSTITUTE($AW$84,$BA$62,REPT(" ",LEN($AW$84))),($BA72-1)*LEN($AW$84)+1,LEN($AW$84)))</f>
        <v/>
      </c>
      <c r="BU72" s="178" t="str" cm="1">
        <f t="array" ref="BU72">TRIM(MID(SUBSTITUTE($AW$85,$BA$62,REPT(" ",LEN($AW$85))),($BA72-1)*LEN($AW$85)+1,LEN($AW$85)))</f>
        <v/>
      </c>
      <c r="BV72" s="161" t="str" cm="1">
        <f t="array" ref="BV72">IF(BX72=0,"",CONCATENATE(BW72,"66:",BW72,BX72+65))</f>
        <v/>
      </c>
      <c r="BW72" s="300" t="s">
        <v>204</v>
      </c>
      <c r="BX72" s="301" cm="1">
        <f t="array" ref="BX72">BH64</f>
        <v>0</v>
      </c>
    </row>
    <row r="73" spans="1:76" ht="15.6" customHeight="1">
      <c r="A73" s="224"/>
      <c r="B73" s="171">
        <v>8</v>
      </c>
      <c r="C73" s="302" t="str" cm="1">
        <f t="array" ref="C73">IF(D73="","",C18)</f>
        <v/>
      </c>
      <c r="D73" s="303" t="str" cm="1">
        <f t="array" ref="D73">IF(OR(K18="",K18=0),"",D18)</f>
        <v/>
      </c>
      <c r="E73" s="304" t="str" cm="1">
        <f t="array" ref="E73">IF(AX73="","",AX73)</f>
        <v/>
      </c>
      <c r="F73" s="737"/>
      <c r="G73" s="738"/>
      <c r="H73" s="283"/>
      <c r="I73" s="285" t="str" cm="1">
        <f t="array" ref="I73">IF(OR(K18="",K18=0),"",K18)</f>
        <v/>
      </c>
      <c r="J73" s="1015" t="str" cm="1">
        <f t="array" ref="J73">IF(F73="","",VLOOKUP(F73,'10. Condition and Temporal'!$B$6:$F$103,5,FALSE))</f>
        <v/>
      </c>
      <c r="K73" s="744"/>
      <c r="L73" s="239" t="str" cm="1">
        <f t="array" ref="L73">IFERROR(IF(D73="","",IF(AX73="Distinctiveness",(((((I73*AH73*AJ73*AY73)-(I73*V73*X73))*(AV73*AT73))+(I73*V73*X73))*AP73)/1000,((((I73*AH73*AJ73*AY73)-(I73*V73*X73*AJ18))*(AV73*AR73))+(I73*V73*X73*AJ18))*AP73/1000)),"This intervention is not permitted within the SSM ▲")</f>
        <v/>
      </c>
      <c r="M73" s="753" t="str" cm="1">
        <f t="array" ref="M73">IFERROR(IF(F73="","",L73-AD73),"Error ▲")</f>
        <v/>
      </c>
      <c r="N73" s="754"/>
      <c r="O73" s="236"/>
      <c r="P73" s="180"/>
      <c r="Q73" s="225"/>
      <c r="R73" s="720"/>
      <c r="S73" s="226"/>
      <c r="T73" s="170" t="str" cm="1">
        <f t="array" ref="T73">IF(D73="","",K18)</f>
        <v/>
      </c>
      <c r="U73" s="161" t="str" cm="1">
        <f t="array" ref="U73">IF($D73="","",T18)</f>
        <v/>
      </c>
      <c r="V73" s="178" t="str" cm="1">
        <f t="array" ref="V73">IF($D73="","",V18)</f>
        <v/>
      </c>
      <c r="W73" s="170" t="str" cm="1">
        <f t="array" ref="W73">IF($D73="","",W18)</f>
        <v/>
      </c>
      <c r="X73" s="161" t="str" cm="1">
        <f t="array" ref="X73">IF($D73="","",X18)</f>
        <v/>
      </c>
      <c r="Y73" s="292"/>
      <c r="Z73" s="292"/>
      <c r="AA73" s="292"/>
      <c r="AB73" s="178" t="str" cm="1">
        <f t="array" ref="AB73">IF($D73="","",AB18)</f>
        <v/>
      </c>
      <c r="AC73" s="161" t="str" cm="1">
        <f t="array" ref="AC73">IF($D73="","",AD18)</f>
        <v/>
      </c>
      <c r="AD73" s="178" t="str" cm="1">
        <f t="array" ref="AD73">IF(AC73="","",((T73*V73*X73)*AC73*AJ18)/1000)</f>
        <v/>
      </c>
      <c r="AE73" s="170" t="str" cm="1">
        <f t="array" ref="AE73">IF(AD73="","",IF(AH73&lt;V73,"Not Acceptable","Acceptable"))</f>
        <v/>
      </c>
      <c r="AF73" s="170" t="str" cm="1">
        <f t="array" ref="AF73">IF(D73="","",I73)</f>
        <v/>
      </c>
      <c r="AG73" s="161" t="str" cm="1">
        <f t="array" ref="AG73">IF(D73="","",VLOOKUP(F73,'9. All Habitats + Multipliers'!$C$4:$K$102,5,FALSE))</f>
        <v/>
      </c>
      <c r="AH73" s="178" t="str" cm="1">
        <f t="array" ref="AH73">IF(AG73="","",VLOOKUP(AG73,'11. Lists'!$B$47:$D$49,2,FALSE))</f>
        <v/>
      </c>
      <c r="AI73" s="161" t="str" cm="1">
        <f t="array" ref="AI73">IF(D73="","",J73)</f>
        <v/>
      </c>
      <c r="AJ73" s="162" t="str" cm="1">
        <f t="array" ref="AJ73">IF(AI73="","",VLOOKUP(AI73,'11. Lists'!$F$47:$G$51,2,FALSE))</f>
        <v/>
      </c>
      <c r="AK73" s="292"/>
      <c r="AL73" s="292"/>
      <c r="AM73" s="292"/>
      <c r="AN73" s="162" t="str" cm="1">
        <f t="array" ref="AN73">IF(H73="","",H73)</f>
        <v/>
      </c>
      <c r="AO73" s="162" t="str" cm="1">
        <f t="array" ref="AO73">IF(AN73="","",VLOOKUP(AN73,'11. Lists'!$F$36:$H$38,2,FALSE))</f>
        <v/>
      </c>
      <c r="AP73" s="178" t="str" cm="1">
        <f t="array" ref="AP73">IF(AN73="","",VLOOKUP(AN73,'11. Lists'!$F$36:$H$38,3,FALSE))</f>
        <v/>
      </c>
      <c r="AQ73" s="161"/>
      <c r="AR73" s="178"/>
      <c r="AS73" s="161"/>
      <c r="AT73" s="178"/>
      <c r="AU73" s="161" t="str" cm="1">
        <f t="array" ref="AU73">IF(D73="","",VLOOKUP(F73,'9. All Habitats + Multipliers'!$C$4:$K$102,8,FALSE))</f>
        <v/>
      </c>
      <c r="AV73" s="178" t="str" cm="1">
        <f t="array" ref="AV73">IF(AU73="","",VLOOKUP(AU73,'11. Lists'!$J$35:$K$38,2,FALSE))</f>
        <v/>
      </c>
      <c r="AW73" s="161" t="str" cm="1">
        <f t="array" ref="AW73">IF(D73="","",VLOOKUP(D73,'10. Condition and Temporal'!$B$6:$M$103,4,FALSE))</f>
        <v/>
      </c>
      <c r="AX73" s="178" t="str" cm="1">
        <f t="array" ref="AX73">IF(F73="","",IF(D73=F73,"Condition","Distinctiveness"))</f>
        <v/>
      </c>
      <c r="AY73" s="435" t="str">
        <v>1</v>
      </c>
      <c r="AZ73" s="443" t="str">
        <v>1</v>
      </c>
      <c r="BA73" s="299">
        <v>8</v>
      </c>
      <c r="BB73" s="162" t="str" cm="1">
        <f t="array" ref="BB73">TRIM(MID(SUBSTITUTE($AW$66,$BA$62,REPT(" ",LEN($AW$66))),($BA73-1)*LEN($AW$66)+1,LEN($AW$66)))</f>
        <v/>
      </c>
      <c r="BC73" s="162" t="str" cm="1">
        <f t="array" ref="BC73">TRIM(MID(SUBSTITUTE($AW$67,$BA$62,REPT(" ",LEN($AW$67))),($BA73-1)*LEN($AW$67)+1,LEN($AW$67)))</f>
        <v/>
      </c>
      <c r="BD73" s="162" t="str" cm="1">
        <f t="array" ref="BD73">TRIM(MID(SUBSTITUTE($AW$68,$BA$62,REPT(" ",LEN($AW$68))),($BA73-1)*LEN($AW$68)+1,LEN($AW$68)))</f>
        <v/>
      </c>
      <c r="BE73" s="162" t="str" cm="1">
        <f t="array" ref="BE73">TRIM(MID(SUBSTITUTE($AW$69,$BA$62,REPT(" ",LEN($AW$69))),($BA73-1)*LEN($AW$69)+1,LEN($AW$69)))</f>
        <v/>
      </c>
      <c r="BF73" s="162" t="str" cm="1">
        <f t="array" ref="BF73">TRIM(MID(SUBSTITUTE($AW$70,$BA$62,REPT(" ",LEN($AW$70))),($BA73-1)*LEN($AW$70)+1,LEN($AW$70)))</f>
        <v/>
      </c>
      <c r="BG73" s="162" t="str" cm="1">
        <f t="array" ref="BG73">TRIM(MID(SUBSTITUTE($AW$71,$BA$62,REPT(" ",LEN($AW$71))),($BA73-1)*LEN($AW$71)+1,LEN($AW$71)))</f>
        <v/>
      </c>
      <c r="BH73" s="162" t="str" cm="1">
        <f t="array" ref="BH73">TRIM(MID(SUBSTITUTE($AW$72,$BA$62,REPT(" ",LEN($AW$72))),($BA73-1)*LEN($AW$72)+1,LEN($AW$72)))</f>
        <v/>
      </c>
      <c r="BI73" s="162" t="str" cm="1">
        <f t="array" ref="BI73">TRIM(MID(SUBSTITUTE($AW$73,$BA$62,REPT(" ",LEN($AW$73))),($BA73-1)*LEN($AW$73)+1,LEN($AW$73)))</f>
        <v/>
      </c>
      <c r="BJ73" s="162" t="str" cm="1">
        <f t="array" ref="BJ73">TRIM(MID(SUBSTITUTE($AW$74,$BA$62,REPT(" ",LEN($AW$74))),($BA73-1)*LEN($AW$74)+1,LEN($AW$74)))</f>
        <v/>
      </c>
      <c r="BK73" s="162" t="str" cm="1">
        <f t="array" ref="BK73">TRIM(MID(SUBSTITUTE($AW$75,$BA$62,REPT(" ",LEN($AW$75))),($BA73-1)*LEN($AW$75)+1,LEN($AW$75)))</f>
        <v/>
      </c>
      <c r="BL73" s="162" t="str" cm="1">
        <f t="array" ref="BL73">TRIM(MID(SUBSTITUTE($AW$76,$BA$62,REPT(" ",LEN($AW$76))),($BA73-1)*LEN($AW$76)+1,LEN($AW$76)))</f>
        <v/>
      </c>
      <c r="BM73" s="162" t="str" cm="1">
        <f t="array" ref="BM73">TRIM(MID(SUBSTITUTE($AW$77,$BA$62,REPT(" ",LEN($AW$77))),($BA73-1)*LEN($AW$77)+1,LEN($AW$77)))</f>
        <v/>
      </c>
      <c r="BN73" s="162" t="str" cm="1">
        <f t="array" ref="BN73">TRIM(MID(SUBSTITUTE($AW$78,$BA$62,REPT(" ",LEN($AW$78))),($BA73-1)*LEN($AW$78)+1,LEN($AW$78)))</f>
        <v/>
      </c>
      <c r="BO73" s="162" t="str" cm="1">
        <f t="array" ref="BO73">TRIM(MID(SUBSTITUTE($AW$79,$BA$62,REPT(" ",LEN($AW$79))),($BA73-1)*LEN($AW$79)+1,LEN($AW$79)))</f>
        <v/>
      </c>
      <c r="BP73" s="162" t="str" cm="1">
        <f t="array" ref="BP73">TRIM(MID(SUBSTITUTE($AW$80,$BA$62,REPT(" ",LEN($AW$80))),($BA73-1)*LEN($AW$80)+1,LEN($AW$80)))</f>
        <v/>
      </c>
      <c r="BQ73" s="162" t="str" cm="1">
        <f t="array" ref="BQ73">TRIM(MID(SUBSTITUTE($AW$81,$BA$62,REPT(" ",LEN($AW$81))),($BA73-1)*LEN($AW$81)+1,LEN($AW$81)))</f>
        <v/>
      </c>
      <c r="BR73" s="162" t="str" cm="1">
        <f t="array" ref="BR73">TRIM(MID(SUBSTITUTE($AW$82,$BA$62,REPT(" ",LEN($AW$82))),($BA73-1)*LEN($AW$82)+1,LEN($AW$82)))</f>
        <v/>
      </c>
      <c r="BS73" s="162" t="str" cm="1">
        <f t="array" ref="BS73">TRIM(MID(SUBSTITUTE($AW$83,$BA$62,REPT(" ",LEN($AW$83))),($BA73-1)*LEN($AW$83)+1,LEN($AW$83)))</f>
        <v/>
      </c>
      <c r="BT73" s="162" t="str" cm="1">
        <f t="array" ref="BT73">TRIM(MID(SUBSTITUTE($AW$84,$BA$62,REPT(" ",LEN($AW$84))),($BA73-1)*LEN($AW$84)+1,LEN($AW$84)))</f>
        <v/>
      </c>
      <c r="BU73" s="178" t="str" cm="1">
        <f t="array" ref="BU73">TRIM(MID(SUBSTITUTE($AW$85,$BA$62,REPT(" ",LEN($AW$85))),($BA73-1)*LEN($AW$85)+1,LEN($AW$85)))</f>
        <v/>
      </c>
      <c r="BV73" s="161" t="str" cm="1">
        <f t="array" ref="BV73">IF(BX73=0,"",CONCATENATE(BW73,"66:",BW73,BX73+65))</f>
        <v/>
      </c>
      <c r="BW73" s="300" t="s">
        <v>205</v>
      </c>
      <c r="BX73" s="301" cm="1">
        <f t="array" ref="BX73">BI64</f>
        <v>0</v>
      </c>
    </row>
    <row r="74" spans="1:76" ht="15.75" customHeight="1">
      <c r="A74" s="224"/>
      <c r="B74" s="171">
        <v>9</v>
      </c>
      <c r="C74" s="302" t="str" cm="1">
        <f t="array" ref="C74">IF(D74="","",C19)</f>
        <v/>
      </c>
      <c r="D74" s="303" t="str" cm="1">
        <f t="array" ref="D74">IF(OR(K19="",K19=0),"",D19)</f>
        <v/>
      </c>
      <c r="E74" s="304" t="str" cm="1">
        <f t="array" ref="E74">IF(AX74="","",AX74)</f>
        <v/>
      </c>
      <c r="F74" s="737"/>
      <c r="G74" s="738"/>
      <c r="H74" s="283"/>
      <c r="I74" s="285" t="str" cm="1">
        <f t="array" ref="I74">IF(OR(K19="",K19=0),"",K19)</f>
        <v/>
      </c>
      <c r="J74" s="1015" t="str" cm="1">
        <f t="array" ref="J74">IF(F74="","",VLOOKUP(F74,'10. Condition and Temporal'!$B$6:$F$103,5,FALSE))</f>
        <v/>
      </c>
      <c r="K74" s="744"/>
      <c r="L74" s="239" t="str" cm="1">
        <f t="array" ref="L74">IFERROR(IF(D74="","",IF(AX74="Distinctiveness",(((((I74*AH74*AJ74*AY74)-(I74*V74*X74))*(AV74*AT74))+(I74*V74*X74))*AP74)/1000,((((I74*AH74*AJ74*AY74)-(I74*V74*X74*AJ19))*(AV74*AR74))+(I74*V74*X74*AJ19))*AP74/1000)),"This intervention is not permitted within the SSM ▲")</f>
        <v/>
      </c>
      <c r="M74" s="753" t="str" cm="1">
        <f t="array" ref="M74">IFERROR(IF(F74="","",L74-AD74),"Error ▲")</f>
        <v/>
      </c>
      <c r="N74" s="754"/>
      <c r="O74" s="236"/>
      <c r="P74" s="180"/>
      <c r="Q74" s="225"/>
      <c r="R74" s="720"/>
      <c r="S74" s="226"/>
      <c r="T74" s="170" t="str" cm="1">
        <f t="array" ref="T74">IF(D74="","",K19)</f>
        <v/>
      </c>
      <c r="U74" s="161" t="str" cm="1">
        <f t="array" ref="U74">IF($D74="","",T19)</f>
        <v/>
      </c>
      <c r="V74" s="178" t="str" cm="1">
        <f t="array" ref="V74">IF($D74="","",V19)</f>
        <v/>
      </c>
      <c r="W74" s="170" t="str" cm="1">
        <f t="array" ref="W74">IF($D74="","",W19)</f>
        <v/>
      </c>
      <c r="X74" s="161" t="str" cm="1">
        <f t="array" ref="X74">IF($D74="","",X19)</f>
        <v/>
      </c>
      <c r="Y74" s="292"/>
      <c r="Z74" s="292"/>
      <c r="AA74" s="292"/>
      <c r="AB74" s="178" t="str" cm="1">
        <f t="array" ref="AB74">IF($D74="","",AB19)</f>
        <v/>
      </c>
      <c r="AC74" s="161" t="str" cm="1">
        <f t="array" ref="AC74">IF($D74="","",AD19)</f>
        <v/>
      </c>
      <c r="AD74" s="178" t="str" cm="1">
        <f t="array" ref="AD74">IF(AC74="","",((T74*V74*X74)*AC74*AJ19)/1000)</f>
        <v/>
      </c>
      <c r="AE74" s="170" t="str" cm="1">
        <f t="array" ref="AE74">IF(AD74="","",IF(AH74&lt;V74,"Not Acceptable","Acceptable"))</f>
        <v/>
      </c>
      <c r="AF74" s="170" t="str" cm="1">
        <f t="array" ref="AF74">IF(D74="","",I74)</f>
        <v/>
      </c>
      <c r="AG74" s="161" t="str" cm="1">
        <f t="array" ref="AG74">IF(D74="","",VLOOKUP(F74,'9. All Habitats + Multipliers'!$C$4:$K$102,5,FALSE))</f>
        <v/>
      </c>
      <c r="AH74" s="178" t="str" cm="1">
        <f t="array" ref="AH74">IF(AG74="","",VLOOKUP(AG74,'11. Lists'!$B$47:$D$49,2,FALSE))</f>
        <v/>
      </c>
      <c r="AI74" s="161" t="str" cm="1">
        <f t="array" ref="AI74">IF(D74="","",J74)</f>
        <v/>
      </c>
      <c r="AJ74" s="162" t="str" cm="1">
        <f t="array" ref="AJ74">IF(AI74="","",VLOOKUP(AI74,'11. Lists'!$F$47:$G$51,2,FALSE))</f>
        <v/>
      </c>
      <c r="AK74" s="292"/>
      <c r="AL74" s="292"/>
      <c r="AM74" s="292"/>
      <c r="AN74" s="162" t="str" cm="1">
        <f t="array" ref="AN74">IF(H74="","",H74)</f>
        <v/>
      </c>
      <c r="AO74" s="162" t="str" cm="1">
        <f t="array" ref="AO74">IF(AN74="","",VLOOKUP(AN74,'11. Lists'!$F$36:$H$38,2,FALSE))</f>
        <v/>
      </c>
      <c r="AP74" s="178" t="str" cm="1">
        <f t="array" ref="AP74">IF(AN74="","",VLOOKUP(AN74,'11. Lists'!$F$36:$H$38,3,FALSE))</f>
        <v/>
      </c>
      <c r="AQ74" s="161"/>
      <c r="AR74" s="178"/>
      <c r="AS74" s="161"/>
      <c r="AT74" s="178"/>
      <c r="AU74" s="161" t="str" cm="1">
        <f t="array" ref="AU74">IF(D74="","",VLOOKUP(F74,'9. All Habitats + Multipliers'!$C$4:$K$102,8,FALSE))</f>
        <v/>
      </c>
      <c r="AV74" s="178" t="str" cm="1">
        <f t="array" ref="AV74">IF(AU74="","",VLOOKUP(AU74,'11. Lists'!$J$35:$K$38,2,FALSE))</f>
        <v/>
      </c>
      <c r="AW74" s="161" t="str" cm="1">
        <f t="array" ref="AW74">IF(D74="","",VLOOKUP(D74,'10. Condition and Temporal'!$B$6:$M$103,4,FALSE))</f>
        <v/>
      </c>
      <c r="AX74" s="178" t="str" cm="1">
        <f t="array" ref="AX74">IF(F74="","",IF(D74=F74,"Condition","Distinctiveness"))</f>
        <v/>
      </c>
      <c r="AY74" s="435" t="str">
        <v>1</v>
      </c>
      <c r="AZ74" s="443" t="str">
        <v>1</v>
      </c>
      <c r="BA74" s="299">
        <v>9</v>
      </c>
      <c r="BB74" s="162" t="str" cm="1">
        <f t="array" ref="BB74">TRIM(MID(SUBSTITUTE($AW$66,$BA$62,REPT(" ",LEN($AW$66))),($BA74-1)*LEN($AW$66)+1,LEN($AW$66)))</f>
        <v/>
      </c>
      <c r="BC74" s="162" t="str" cm="1">
        <f t="array" ref="BC74">TRIM(MID(SUBSTITUTE($AW$67,$BA$62,REPT(" ",LEN($AW$67))),($BA74-1)*LEN($AW$67)+1,LEN($AW$67)))</f>
        <v/>
      </c>
      <c r="BD74" s="162" t="str" cm="1">
        <f t="array" ref="BD74">TRIM(MID(SUBSTITUTE($AW$68,$BA$62,REPT(" ",LEN($AW$68))),($BA74-1)*LEN($AW$68)+1,LEN($AW$68)))</f>
        <v/>
      </c>
      <c r="BE74" s="162" t="str" cm="1">
        <f t="array" ref="BE74">TRIM(MID(SUBSTITUTE($AW$69,$BA$62,REPT(" ",LEN($AW$69))),($BA74-1)*LEN($AW$69)+1,LEN($AW$69)))</f>
        <v/>
      </c>
      <c r="BF74" s="162" t="str" cm="1">
        <f t="array" ref="BF74">TRIM(MID(SUBSTITUTE($AW$70,$BA$62,REPT(" ",LEN($AW$70))),($BA74-1)*LEN($AW$70)+1,LEN($AW$70)))</f>
        <v/>
      </c>
      <c r="BG74" s="162" t="str" cm="1">
        <f t="array" ref="BG74">TRIM(MID(SUBSTITUTE($AW$71,$BA$62,REPT(" ",LEN($AW$71))),($BA74-1)*LEN($AW$71)+1,LEN($AW$71)))</f>
        <v/>
      </c>
      <c r="BH74" s="162" t="str" cm="1">
        <f t="array" ref="BH74">TRIM(MID(SUBSTITUTE($AW$72,$BA$62,REPT(" ",LEN($AW$72))),($BA74-1)*LEN($AW$72)+1,LEN($AW$72)))</f>
        <v/>
      </c>
      <c r="BI74" s="162" t="str" cm="1">
        <f t="array" ref="BI74">TRIM(MID(SUBSTITUTE($AW$73,$BA$62,REPT(" ",LEN($AW$73))),($BA74-1)*LEN($AW$73)+1,LEN($AW$73)))</f>
        <v/>
      </c>
      <c r="BJ74" s="162" t="str" cm="1">
        <f t="array" ref="BJ74">TRIM(MID(SUBSTITUTE($AW$74,$BA$62,REPT(" ",LEN($AW$74))),($BA74-1)*LEN($AW$74)+1,LEN($AW$74)))</f>
        <v/>
      </c>
      <c r="BK74" s="162" t="str" cm="1">
        <f t="array" ref="BK74">TRIM(MID(SUBSTITUTE($AW$75,$BA$62,REPT(" ",LEN($AW$75))),($BA74-1)*LEN($AW$75)+1,LEN($AW$75)))</f>
        <v/>
      </c>
      <c r="BL74" s="162" t="str" cm="1">
        <f t="array" ref="BL74">TRIM(MID(SUBSTITUTE($AW$76,$BA$62,REPT(" ",LEN($AW$76))),($BA74-1)*LEN($AW$76)+1,LEN($AW$76)))</f>
        <v/>
      </c>
      <c r="BM74" s="162" t="str" cm="1">
        <f t="array" ref="BM74">TRIM(MID(SUBSTITUTE($AW$77,$BA$62,REPT(" ",LEN($AW$77))),($BA74-1)*LEN($AW$77)+1,LEN($AW$77)))</f>
        <v/>
      </c>
      <c r="BN74" s="162" t="str" cm="1">
        <f t="array" ref="BN74">TRIM(MID(SUBSTITUTE($AW$78,$BA$62,REPT(" ",LEN($AW$78))),($BA74-1)*LEN($AW$78)+1,LEN($AW$78)))</f>
        <v/>
      </c>
      <c r="BO74" s="162" t="str" cm="1">
        <f t="array" ref="BO74">TRIM(MID(SUBSTITUTE($AW$79,$BA$62,REPT(" ",LEN($AW$79))),($BA74-1)*LEN($AW$79)+1,LEN($AW$79)))</f>
        <v/>
      </c>
      <c r="BP74" s="162" t="str" cm="1">
        <f t="array" ref="BP74">TRIM(MID(SUBSTITUTE($AW$80,$BA$62,REPT(" ",LEN($AW$80))),($BA74-1)*LEN($AW$80)+1,LEN($AW$80)))</f>
        <v/>
      </c>
      <c r="BQ74" s="162" t="str" cm="1">
        <f t="array" ref="BQ74">TRIM(MID(SUBSTITUTE($AW$81,$BA$62,REPT(" ",LEN($AW$81))),($BA74-1)*LEN($AW$81)+1,LEN($AW$81)))</f>
        <v/>
      </c>
      <c r="BR74" s="162" t="str" cm="1">
        <f t="array" ref="BR74">TRIM(MID(SUBSTITUTE($AW$82,$BA$62,REPT(" ",LEN($AW$82))),($BA74-1)*LEN($AW$82)+1,LEN($AW$82)))</f>
        <v/>
      </c>
      <c r="BS74" s="162" t="str" cm="1">
        <f t="array" ref="BS74">TRIM(MID(SUBSTITUTE($AW$83,$BA$62,REPT(" ",LEN($AW$83))),($BA74-1)*LEN($AW$83)+1,LEN($AW$83)))</f>
        <v/>
      </c>
      <c r="BT74" s="162" t="str" cm="1">
        <f t="array" ref="BT74">TRIM(MID(SUBSTITUTE($AW$84,$BA$62,REPT(" ",LEN($AW$84))),($BA74-1)*LEN($AW$84)+1,LEN($AW$84)))</f>
        <v/>
      </c>
      <c r="BU74" s="178" t="str" cm="1">
        <f t="array" ref="BU74">TRIM(MID(SUBSTITUTE($AW$85,$BA$62,REPT(" ",LEN($AW$85))),($BA74-1)*LEN($AW$85)+1,LEN($AW$85)))</f>
        <v/>
      </c>
      <c r="BV74" s="161" t="str" cm="1">
        <f t="array" ref="BV74">IF(BX74=0,"",CONCATENATE(BW74,"66:",BW74,BX74+65))</f>
        <v/>
      </c>
      <c r="BW74" s="300" t="s">
        <v>206</v>
      </c>
      <c r="BX74" s="301" cm="1">
        <f t="array" ref="BX74">BJ64</f>
        <v>0</v>
      </c>
    </row>
    <row r="75" spans="1:76" ht="15.75" customHeight="1">
      <c r="A75" s="224"/>
      <c r="B75" s="171">
        <v>10</v>
      </c>
      <c r="C75" s="302" t="str" cm="1">
        <f t="array" ref="C75">IF(D75="","",C20)</f>
        <v/>
      </c>
      <c r="D75" s="303" t="str" cm="1">
        <f t="array" ref="D75">IF(OR(K20="",K20=0),"",D20)</f>
        <v/>
      </c>
      <c r="E75" s="304" t="str" cm="1">
        <f t="array" ref="E75">IF(AX75="","",AX75)</f>
        <v/>
      </c>
      <c r="F75" s="737"/>
      <c r="G75" s="738"/>
      <c r="H75" s="283"/>
      <c r="I75" s="285" t="str" cm="1">
        <f t="array" ref="I75">IF(OR(K20="",K20=0),"",K20)</f>
        <v/>
      </c>
      <c r="J75" s="1015" t="str" cm="1">
        <f t="array" ref="J75">IF(F75="","",VLOOKUP(F75,'10. Condition and Temporal'!$B$6:$F$103,5,FALSE))</f>
        <v/>
      </c>
      <c r="K75" s="744"/>
      <c r="L75" s="239" t="str" cm="1">
        <f t="array" ref="L75">IFERROR(IF(D75="","",IF(AX75="Distinctiveness",(((((I75*AH75*AJ75*AY75)-(I75*V75*X75))*(AV75*AT75))+(I75*V75*X75))*AP75)/1000,((((I75*AH75*AJ75*AY75)-(I75*V75*X75*AJ20))*(AV75*AR75))+(I75*V75*X75*AJ20))*AP75/1000)),"This intervention is not permitted within the SSM ▲")</f>
        <v/>
      </c>
      <c r="M75" s="753" t="str" cm="1">
        <f t="array" ref="M75">IFERROR(IF(F75="","",L75-AD75),"Error ▲")</f>
        <v/>
      </c>
      <c r="N75" s="754"/>
      <c r="O75" s="236"/>
      <c r="P75" s="180"/>
      <c r="Q75" s="225"/>
      <c r="R75" s="720"/>
      <c r="S75" s="226"/>
      <c r="T75" s="170" t="str" cm="1">
        <f t="array" ref="T75">IF(D75="","",K20)</f>
        <v/>
      </c>
      <c r="U75" s="161" t="str" cm="1">
        <f t="array" ref="U75">IF($D75="","",T20)</f>
        <v/>
      </c>
      <c r="V75" s="178" t="str" cm="1">
        <f t="array" ref="V75">IF($D75="","",V20)</f>
        <v/>
      </c>
      <c r="W75" s="170" t="str" cm="1">
        <f t="array" ref="W75">IF($D75="","",W20)</f>
        <v/>
      </c>
      <c r="X75" s="161" t="str" cm="1">
        <f t="array" ref="X75">IF($D75="","",X20)</f>
        <v/>
      </c>
      <c r="Y75" s="292"/>
      <c r="Z75" s="292"/>
      <c r="AA75" s="292"/>
      <c r="AB75" s="178" t="str" cm="1">
        <f t="array" ref="AB75">IF($D75="","",AB20)</f>
        <v/>
      </c>
      <c r="AC75" s="161" t="str" cm="1">
        <f t="array" ref="AC75">IF($D75="","",AD20)</f>
        <v/>
      </c>
      <c r="AD75" s="178" t="str" cm="1">
        <f t="array" ref="AD75">IF(AC75="","",((T75*V75*X75)*AC75*AJ20)/1000)</f>
        <v/>
      </c>
      <c r="AE75" s="170" t="str" cm="1">
        <f t="array" ref="AE75">IF(AD75="","",IF(AH75&lt;V75,"Not Acceptable","Acceptable"))</f>
        <v/>
      </c>
      <c r="AF75" s="170" t="str" cm="1">
        <f t="array" ref="AF75">IF(D75="","",I75)</f>
        <v/>
      </c>
      <c r="AG75" s="161" t="str" cm="1">
        <f t="array" ref="AG75">IF(D75="","",VLOOKUP(F75,'9. All Habitats + Multipliers'!$C$4:$K$102,5,FALSE))</f>
        <v/>
      </c>
      <c r="AH75" s="178" t="str" cm="1">
        <f t="array" ref="AH75">IF(AG75="","",VLOOKUP(AG75,'11. Lists'!$B$47:$D$49,2,FALSE))</f>
        <v/>
      </c>
      <c r="AI75" s="161" t="str" cm="1">
        <f t="array" ref="AI75">IF(D75="","",J75)</f>
        <v/>
      </c>
      <c r="AJ75" s="162" t="str" cm="1">
        <f t="array" ref="AJ75">IF(AI75="","",VLOOKUP(AI75,'11. Lists'!$F$47:$G$51,2,FALSE))</f>
        <v/>
      </c>
      <c r="AK75" s="292"/>
      <c r="AL75" s="292"/>
      <c r="AM75" s="292"/>
      <c r="AN75" s="162" t="str" cm="1">
        <f t="array" ref="AN75">IF(H75="","",H75)</f>
        <v/>
      </c>
      <c r="AO75" s="162" t="str" cm="1">
        <f t="array" ref="AO75">IF(AN75="","",VLOOKUP(AN75,'11. Lists'!$F$36:$H$38,2,FALSE))</f>
        <v/>
      </c>
      <c r="AP75" s="178" t="str" cm="1">
        <f t="array" ref="AP75">IF(AN75="","",VLOOKUP(AN75,'11. Lists'!$F$36:$H$38,3,FALSE))</f>
        <v/>
      </c>
      <c r="AQ75" s="161"/>
      <c r="AR75" s="178"/>
      <c r="AS75" s="161"/>
      <c r="AT75" s="178"/>
      <c r="AU75" s="161" t="str" cm="1">
        <f t="array" ref="AU75">IF(D75="","",VLOOKUP(F75,'9. All Habitats + Multipliers'!$C$4:$K$102,8,FALSE))</f>
        <v/>
      </c>
      <c r="AV75" s="178" t="str" cm="1">
        <f t="array" ref="AV75">IF(AU75="","",VLOOKUP(AU75,'11. Lists'!$J$35:$K$38,2,FALSE))</f>
        <v/>
      </c>
      <c r="AW75" s="161" t="str" cm="1">
        <f t="array" ref="AW75">IF(D75="","",VLOOKUP(D75,'10. Condition and Temporal'!$B$6:$M$103,4,FALSE))</f>
        <v/>
      </c>
      <c r="AX75" s="178" t="str" cm="1">
        <f t="array" ref="AX75">IF(F75="","",IF(D75=F75,"Condition","Distinctiveness"))</f>
        <v/>
      </c>
      <c r="AY75" s="435" t="str">
        <v>1</v>
      </c>
      <c r="AZ75" s="443" t="str">
        <v>1</v>
      </c>
      <c r="BA75" s="299">
        <v>10</v>
      </c>
      <c r="BB75" s="162" t="str" cm="1">
        <f t="array" ref="BB75">TRIM(MID(SUBSTITUTE($AW$66,$BA$62,REPT(" ",LEN($AW$66))),($BA75-1)*LEN($AW$66)+1,LEN($AW$66)))</f>
        <v/>
      </c>
      <c r="BC75" s="162" t="str" cm="1">
        <f t="array" ref="BC75">TRIM(MID(SUBSTITUTE($AW$67,$BA$62,REPT(" ",LEN($AW$67))),($BA75-1)*LEN($AW$67)+1,LEN($AW$67)))</f>
        <v/>
      </c>
      <c r="BD75" s="162" t="str" cm="1">
        <f t="array" ref="BD75">TRIM(MID(SUBSTITUTE($AW$68,$BA$62,REPT(" ",LEN($AW$68))),($BA75-1)*LEN($AW$68)+1,LEN($AW$68)))</f>
        <v/>
      </c>
      <c r="BE75" s="162" t="str" cm="1">
        <f t="array" ref="BE75">TRIM(MID(SUBSTITUTE($AW$69,$BA$62,REPT(" ",LEN($AW$69))),($BA75-1)*LEN($AW$69)+1,LEN($AW$69)))</f>
        <v/>
      </c>
      <c r="BF75" s="162" t="str" cm="1">
        <f t="array" ref="BF75">TRIM(MID(SUBSTITUTE($AW$70,$BA$62,REPT(" ",LEN($AW$70))),($BA75-1)*LEN($AW$70)+1,LEN($AW$70)))</f>
        <v/>
      </c>
      <c r="BG75" s="162" t="str" cm="1">
        <f t="array" ref="BG75">TRIM(MID(SUBSTITUTE($AW$71,$BA$62,REPT(" ",LEN($AW$71))),($BA75-1)*LEN($AW$71)+1,LEN($AW$71)))</f>
        <v/>
      </c>
      <c r="BH75" s="162" t="str" cm="1">
        <f t="array" ref="BH75">TRIM(MID(SUBSTITUTE($AW$72,$BA$62,REPT(" ",LEN($AW$72))),($BA75-1)*LEN($AW$72)+1,LEN($AW$72)))</f>
        <v/>
      </c>
      <c r="BI75" s="162" t="str" cm="1">
        <f t="array" ref="BI75">TRIM(MID(SUBSTITUTE($AW$73,$BA$62,REPT(" ",LEN($AW$73))),($BA75-1)*LEN($AW$73)+1,LEN($AW$73)))</f>
        <v/>
      </c>
      <c r="BJ75" s="162" t="str" cm="1">
        <f t="array" ref="BJ75">TRIM(MID(SUBSTITUTE($AW$74,$BA$62,REPT(" ",LEN($AW$74))),($BA75-1)*LEN($AW$74)+1,LEN($AW$74)))</f>
        <v/>
      </c>
      <c r="BK75" s="162" t="str" cm="1">
        <f t="array" ref="BK75">TRIM(MID(SUBSTITUTE($AW$75,$BA$62,REPT(" ",LEN($AW$75))),($BA75-1)*LEN($AW$75)+1,LEN($AW$75)))</f>
        <v/>
      </c>
      <c r="BL75" s="162" t="str" cm="1">
        <f t="array" ref="BL75">TRIM(MID(SUBSTITUTE($AW$76,$BA$62,REPT(" ",LEN($AW$76))),($BA75-1)*LEN($AW$76)+1,LEN($AW$76)))</f>
        <v/>
      </c>
      <c r="BM75" s="162" t="str" cm="1">
        <f t="array" ref="BM75">TRIM(MID(SUBSTITUTE($AW$77,$BA$62,REPT(" ",LEN($AW$77))),($BA75-1)*LEN($AW$77)+1,LEN($AW$77)))</f>
        <v/>
      </c>
      <c r="BN75" s="162" t="str" cm="1">
        <f t="array" ref="BN75">TRIM(MID(SUBSTITUTE($AW$78,$BA$62,REPT(" ",LEN($AW$78))),($BA75-1)*LEN($AW$78)+1,LEN($AW$78)))</f>
        <v/>
      </c>
      <c r="BO75" s="162" t="str" cm="1">
        <f t="array" ref="BO75">TRIM(MID(SUBSTITUTE($AW$79,$BA$62,REPT(" ",LEN($AW$79))),($BA75-1)*LEN($AW$79)+1,LEN($AW$79)))</f>
        <v/>
      </c>
      <c r="BP75" s="162" t="str" cm="1">
        <f t="array" ref="BP75">TRIM(MID(SUBSTITUTE($AW$80,$BA$62,REPT(" ",LEN($AW$80))),($BA75-1)*LEN($AW$80)+1,LEN($AW$80)))</f>
        <v/>
      </c>
      <c r="BQ75" s="162" t="str" cm="1">
        <f t="array" ref="BQ75">TRIM(MID(SUBSTITUTE($AW$81,$BA$62,REPT(" ",LEN($AW$81))),($BA75-1)*LEN($AW$81)+1,LEN($AW$81)))</f>
        <v/>
      </c>
      <c r="BR75" s="162" t="str" cm="1">
        <f t="array" ref="BR75">TRIM(MID(SUBSTITUTE($AW$82,$BA$62,REPT(" ",LEN($AW$82))),($BA75-1)*LEN($AW$82)+1,LEN($AW$82)))</f>
        <v/>
      </c>
      <c r="BS75" s="162" t="str" cm="1">
        <f t="array" ref="BS75">TRIM(MID(SUBSTITUTE($AW$83,$BA$62,REPT(" ",LEN($AW$83))),($BA75-1)*LEN($AW$83)+1,LEN($AW$83)))</f>
        <v/>
      </c>
      <c r="BT75" s="162" t="str" cm="1">
        <f t="array" ref="BT75">TRIM(MID(SUBSTITUTE($AW$84,$BA$62,REPT(" ",LEN($AW$84))),($BA75-1)*LEN($AW$84)+1,LEN($AW$84)))</f>
        <v/>
      </c>
      <c r="BU75" s="178" t="str" cm="1">
        <f t="array" ref="BU75">TRIM(MID(SUBSTITUTE($AW$85,$BA$62,REPT(" ",LEN($AW$85))),($BA75-1)*LEN($AW$85)+1,LEN($AW$85)))</f>
        <v/>
      </c>
      <c r="BV75" s="161" t="str" cm="1">
        <f t="array" ref="BV75">IF(BX75=0,"",CONCATENATE(BW75,"66:",BW75,BX75+65))</f>
        <v/>
      </c>
      <c r="BW75" s="300" t="s">
        <v>207</v>
      </c>
      <c r="BX75" s="301" cm="1">
        <f t="array" ref="BX75">BK64</f>
        <v>0</v>
      </c>
    </row>
    <row r="76" spans="1:76" ht="15.6" customHeight="1">
      <c r="A76" s="224"/>
      <c r="B76" s="171">
        <v>11</v>
      </c>
      <c r="C76" s="302" t="str" cm="1">
        <f t="array" ref="C76">IF(D76="","",C21)</f>
        <v/>
      </c>
      <c r="D76" s="303" t="str" cm="1">
        <f t="array" ref="D76">IF(OR(K21="",K21=0),"",D21)</f>
        <v/>
      </c>
      <c r="E76" s="304" t="str" cm="1">
        <f t="array" ref="E76">IF(AX76="","",AX76)</f>
        <v/>
      </c>
      <c r="F76" s="737"/>
      <c r="G76" s="738"/>
      <c r="H76" s="283"/>
      <c r="I76" s="285" t="str" cm="1">
        <f t="array" ref="I76">IF(OR(K21="",K21=0),"",K21)</f>
        <v/>
      </c>
      <c r="J76" s="1015" t="str" cm="1">
        <f t="array" ref="J76">IF(F76="","",VLOOKUP(F76,'10. Condition and Temporal'!$B$6:$F$103,5,FALSE))</f>
        <v/>
      </c>
      <c r="K76" s="744"/>
      <c r="L76" s="239" t="str" cm="1">
        <f t="array" ref="L76">IFERROR(IF(D76="","",IF(AX76="Distinctiveness",(((((I76*AH76*AJ76*AY76)-(I76*V76*X76))*(AV76*AT76))+(I76*V76*X76))*AP76)/1000,((((I76*AH76*AJ76*AY76)-(I76*V76*X76*AJ21))*(AV76*AR76))+(I76*V76*X76*AJ21))*AP76/1000)),"This intervention is not permitted within the SSM ▲")</f>
        <v/>
      </c>
      <c r="M76" s="753" t="str" cm="1">
        <f t="array" ref="M76">IFERROR(IF(F76="","",L76-AD76),"Error ▲")</f>
        <v/>
      </c>
      <c r="N76" s="754"/>
      <c r="O76" s="236"/>
      <c r="P76" s="180"/>
      <c r="Q76" s="225"/>
      <c r="R76" s="720"/>
      <c r="S76" s="226"/>
      <c r="T76" s="170" t="str" cm="1">
        <f t="array" ref="T76">IF(D76="","",K21)</f>
        <v/>
      </c>
      <c r="U76" s="161" t="str" cm="1">
        <f t="array" ref="U76">IF($D76="","",T21)</f>
        <v/>
      </c>
      <c r="V76" s="178" t="str" cm="1">
        <f t="array" ref="V76">IF($D76="","",V21)</f>
        <v/>
      </c>
      <c r="W76" s="170" t="str" cm="1">
        <f t="array" ref="W76">IF($D76="","",W21)</f>
        <v/>
      </c>
      <c r="X76" s="161" t="str" cm="1">
        <f t="array" ref="X76">IF($D76="","",X21)</f>
        <v/>
      </c>
      <c r="Y76" s="292"/>
      <c r="Z76" s="292"/>
      <c r="AA76" s="292"/>
      <c r="AB76" s="178" t="str" cm="1">
        <f t="array" ref="AB76">IF($D76="","",AB21)</f>
        <v/>
      </c>
      <c r="AC76" s="161" t="str" cm="1">
        <f t="array" ref="AC76">IF($D76="","",AD21)</f>
        <v/>
      </c>
      <c r="AD76" s="178" t="str" cm="1">
        <f t="array" ref="AD76">IF(AC76="","",((T76*V76*X76)*AC76*AJ21)/1000)</f>
        <v/>
      </c>
      <c r="AE76" s="170" t="str" cm="1">
        <f t="array" ref="AE76">IF(AD76="","",IF(AH76&lt;V76,"Not Acceptable","Acceptable"))</f>
        <v/>
      </c>
      <c r="AF76" s="170" t="str" cm="1">
        <f t="array" ref="AF76">IF(D76="","",I76)</f>
        <v/>
      </c>
      <c r="AG76" s="161" t="str" cm="1">
        <f t="array" ref="AG76">IF(D76="","",VLOOKUP(F76,'9. All Habitats + Multipliers'!$C$4:$K$102,5,FALSE))</f>
        <v/>
      </c>
      <c r="AH76" s="178" t="str" cm="1">
        <f t="array" ref="AH76">IF(AG76="","",VLOOKUP(AG76,'11. Lists'!$B$47:$D$49,2,FALSE))</f>
        <v/>
      </c>
      <c r="AI76" s="161" t="str" cm="1">
        <f t="array" ref="AI76">IF(D76="","",J76)</f>
        <v/>
      </c>
      <c r="AJ76" s="162" t="str" cm="1">
        <f t="array" ref="AJ76">IF(AI76="","",VLOOKUP(AI76,'11. Lists'!$F$47:$G$51,2,FALSE))</f>
        <v/>
      </c>
      <c r="AK76" s="292"/>
      <c r="AL76" s="292"/>
      <c r="AM76" s="292"/>
      <c r="AN76" s="162" t="str" cm="1">
        <f t="array" ref="AN76">IF(H76="","",H76)</f>
        <v/>
      </c>
      <c r="AO76" s="162" t="str" cm="1">
        <f t="array" ref="AO76">IF(AN76="","",VLOOKUP(AN76,'11. Lists'!$F$36:$H$38,2,FALSE))</f>
        <v/>
      </c>
      <c r="AP76" s="178" t="str" cm="1">
        <f t="array" ref="AP76">IF(AN76="","",VLOOKUP(AN76,'11. Lists'!$F$36:$H$38,3,FALSE))</f>
        <v/>
      </c>
      <c r="AQ76" s="161"/>
      <c r="AR76" s="178"/>
      <c r="AS76" s="161"/>
      <c r="AT76" s="178"/>
      <c r="AU76" s="161" t="str" cm="1">
        <f t="array" ref="AU76">IF(D76="","",VLOOKUP(F76,'9. All Habitats + Multipliers'!$C$4:$K$102,8,FALSE))</f>
        <v/>
      </c>
      <c r="AV76" s="178" t="str" cm="1">
        <f t="array" ref="AV76">IF(AU76="","",VLOOKUP(AU76,'11. Lists'!$J$35:$K$38,2,FALSE))</f>
        <v/>
      </c>
      <c r="AW76" s="161" t="str" cm="1">
        <f t="array" ref="AW76">IF(D76="","",VLOOKUP(D76,'10. Condition and Temporal'!$B$6:$M$103,4,FALSE))</f>
        <v/>
      </c>
      <c r="AX76" s="178" t="str" cm="1">
        <f t="array" ref="AX76">IF(F76="","",IF(D76=F76,"Condition","Distinctiveness"))</f>
        <v/>
      </c>
      <c r="AY76" s="435" t="str">
        <v>1</v>
      </c>
      <c r="AZ76" s="443" t="str">
        <v>1</v>
      </c>
      <c r="BA76" s="299">
        <v>11</v>
      </c>
      <c r="BB76" s="162" t="str" cm="1">
        <f t="array" ref="BB76">TRIM(MID(SUBSTITUTE($AW$66,$BA$62,REPT(" ",LEN($AW$66))),($BA76-1)*LEN($AW$66)+1,LEN($AW$66)))</f>
        <v/>
      </c>
      <c r="BC76" s="162" t="str" cm="1">
        <f t="array" ref="BC76">TRIM(MID(SUBSTITUTE($AW$67,$BA$62,REPT(" ",LEN($AW$67))),($BA76-1)*LEN($AW$67)+1,LEN($AW$67)))</f>
        <v/>
      </c>
      <c r="BD76" s="162" t="str" cm="1">
        <f t="array" ref="BD76">TRIM(MID(SUBSTITUTE($AW$68,$BA$62,REPT(" ",LEN($AW$68))),($BA76-1)*LEN($AW$68)+1,LEN($AW$68)))</f>
        <v/>
      </c>
      <c r="BE76" s="162" t="str" cm="1">
        <f t="array" ref="BE76">TRIM(MID(SUBSTITUTE($AW$69,$BA$62,REPT(" ",LEN($AW$69))),($BA76-1)*LEN($AW$69)+1,LEN($AW$69)))</f>
        <v/>
      </c>
      <c r="BF76" s="162" t="str" cm="1">
        <f t="array" ref="BF76">TRIM(MID(SUBSTITUTE($AW$70,$BA$62,REPT(" ",LEN($AW$70))),($BA76-1)*LEN($AW$70)+1,LEN($AW$70)))</f>
        <v/>
      </c>
      <c r="BG76" s="162" t="str" cm="1">
        <f t="array" ref="BG76">TRIM(MID(SUBSTITUTE($AW$71,$BA$62,REPT(" ",LEN($AW$71))),($BA76-1)*LEN($AW$71)+1,LEN($AW$71)))</f>
        <v/>
      </c>
      <c r="BH76" s="162" t="str" cm="1">
        <f t="array" ref="BH76">TRIM(MID(SUBSTITUTE($AW$72,$BA$62,REPT(" ",LEN($AW$72))),($BA76-1)*LEN($AW$72)+1,LEN($AW$72)))</f>
        <v/>
      </c>
      <c r="BI76" s="162" t="str" cm="1">
        <f t="array" ref="BI76">TRIM(MID(SUBSTITUTE($AW$73,$BA$62,REPT(" ",LEN($AW$73))),($BA76-1)*LEN($AW$73)+1,LEN($AW$73)))</f>
        <v/>
      </c>
      <c r="BJ76" s="162" t="str" cm="1">
        <f t="array" ref="BJ76">TRIM(MID(SUBSTITUTE($AW$74,$BA$62,REPT(" ",LEN($AW$74))),($BA76-1)*LEN($AW$74)+1,LEN($AW$74)))</f>
        <v/>
      </c>
      <c r="BK76" s="162" t="str" cm="1">
        <f t="array" ref="BK76">TRIM(MID(SUBSTITUTE($AW$75,$BA$62,REPT(" ",LEN($AW$75))),($BA76-1)*LEN($AW$75)+1,LEN($AW$75)))</f>
        <v/>
      </c>
      <c r="BL76" s="162" t="str" cm="1">
        <f t="array" ref="BL76">TRIM(MID(SUBSTITUTE($AW$76,$BA$62,REPT(" ",LEN($AW$76))),($BA76-1)*LEN($AW$76)+1,LEN($AW$76)))</f>
        <v/>
      </c>
      <c r="BM76" s="162" t="str" cm="1">
        <f t="array" ref="BM76">TRIM(MID(SUBSTITUTE($AW$77,$BA$62,REPT(" ",LEN($AW$77))),($BA76-1)*LEN($AW$77)+1,LEN($AW$77)))</f>
        <v/>
      </c>
      <c r="BN76" s="162" t="str" cm="1">
        <f t="array" ref="BN76">TRIM(MID(SUBSTITUTE($AW$78,$BA$62,REPT(" ",LEN($AW$78))),($BA76-1)*LEN($AW$78)+1,LEN($AW$78)))</f>
        <v/>
      </c>
      <c r="BO76" s="162" t="str" cm="1">
        <f t="array" ref="BO76">TRIM(MID(SUBSTITUTE($AW$79,$BA$62,REPT(" ",LEN($AW$79))),($BA76-1)*LEN($AW$79)+1,LEN($AW$79)))</f>
        <v/>
      </c>
      <c r="BP76" s="162" t="str" cm="1">
        <f t="array" ref="BP76">TRIM(MID(SUBSTITUTE($AW$80,$BA$62,REPT(" ",LEN($AW$80))),($BA76-1)*LEN($AW$80)+1,LEN($AW$80)))</f>
        <v/>
      </c>
      <c r="BQ76" s="162" t="str" cm="1">
        <f t="array" ref="BQ76">TRIM(MID(SUBSTITUTE($AW$81,$BA$62,REPT(" ",LEN($AW$81))),($BA76-1)*LEN($AW$81)+1,LEN($AW$81)))</f>
        <v/>
      </c>
      <c r="BR76" s="162" t="str" cm="1">
        <f t="array" ref="BR76">TRIM(MID(SUBSTITUTE($AW$82,$BA$62,REPT(" ",LEN($AW$82))),($BA76-1)*LEN($AW$82)+1,LEN($AW$82)))</f>
        <v/>
      </c>
      <c r="BS76" s="162" t="str" cm="1">
        <f t="array" ref="BS76">TRIM(MID(SUBSTITUTE($AW$83,$BA$62,REPT(" ",LEN($AW$83))),($BA76-1)*LEN($AW$83)+1,LEN($AW$83)))</f>
        <v/>
      </c>
      <c r="BT76" s="162" t="str" cm="1">
        <f t="array" ref="BT76">TRIM(MID(SUBSTITUTE($AW$84,$BA$62,REPT(" ",LEN($AW$84))),($BA76-1)*LEN($AW$84)+1,LEN($AW$84)))</f>
        <v/>
      </c>
      <c r="BU76" s="178" t="str" cm="1">
        <f t="array" ref="BU76">TRIM(MID(SUBSTITUTE($AW$85,$BA$62,REPT(" ",LEN($AW$85))),($BA76-1)*LEN($AW$85)+1,LEN($AW$85)))</f>
        <v/>
      </c>
      <c r="BV76" s="161" t="str" cm="1">
        <f t="array" ref="BV76">IF(BX76=0,"",CONCATENATE(BW76,"66:",BW76,BX76+65))</f>
        <v/>
      </c>
      <c r="BW76" s="300" t="s">
        <v>208</v>
      </c>
      <c r="BX76" s="301" cm="1">
        <f t="array" ref="BX76">BL64</f>
        <v>0</v>
      </c>
    </row>
    <row r="77" spans="1:76" ht="15.75" customHeight="1">
      <c r="A77" s="224"/>
      <c r="B77" s="171">
        <v>12</v>
      </c>
      <c r="C77" s="302" t="str" cm="1">
        <f t="array" ref="C77">IF(D77="","",C22)</f>
        <v/>
      </c>
      <c r="D77" s="303" t="str" cm="1">
        <f t="array" ref="D77">IF(OR(K22="",K22=0),"",D22)</f>
        <v/>
      </c>
      <c r="E77" s="304" t="str" cm="1">
        <f t="array" ref="E77">IF(AX77="","",AX77)</f>
        <v/>
      </c>
      <c r="F77" s="737"/>
      <c r="G77" s="738"/>
      <c r="H77" s="283"/>
      <c r="I77" s="285" t="str" cm="1">
        <f t="array" ref="I77">IF(OR(K22="",K22=0),"",K22)</f>
        <v/>
      </c>
      <c r="J77" s="1015" t="str" cm="1">
        <f t="array" ref="J77">IF(F77="","",VLOOKUP(F77,'10. Condition and Temporal'!$B$6:$F$103,5,FALSE))</f>
        <v/>
      </c>
      <c r="K77" s="744"/>
      <c r="L77" s="239" t="str" cm="1">
        <f t="array" ref="L77">IFERROR(IF(D77="","",IF(AX77="Distinctiveness",(((((I77*AH77*AJ77*AY77)-(I77*V77*X77))*(AV77*AT77))+(I77*V77*X77))*AP77)/1000,((((I77*AH77*AJ77*AY77)-(I77*V77*X77*AJ22))*(AV77*AR77))+(I77*V77*X77*AJ22))*AP77/1000)),"This intervention is not permitted within the SSM ▲")</f>
        <v/>
      </c>
      <c r="M77" s="753" t="str" cm="1">
        <f t="array" ref="M77">IFERROR(IF(F77="","",L77-AD77),"Error ▲")</f>
        <v/>
      </c>
      <c r="N77" s="754"/>
      <c r="O77" s="236"/>
      <c r="P77" s="180"/>
      <c r="Q77" s="225"/>
      <c r="R77" s="720"/>
      <c r="S77" s="226"/>
      <c r="T77" s="170" t="str" cm="1">
        <f t="array" ref="T77">IF(D77="","",K22)</f>
        <v/>
      </c>
      <c r="U77" s="161" t="str" cm="1">
        <f t="array" ref="U77">IF($D77="","",T22)</f>
        <v/>
      </c>
      <c r="V77" s="178" t="str" cm="1">
        <f t="array" ref="V77">IF($D77="","",V22)</f>
        <v/>
      </c>
      <c r="W77" s="170" t="str" cm="1">
        <f t="array" ref="W77">IF($D77="","",W22)</f>
        <v/>
      </c>
      <c r="X77" s="161" t="str" cm="1">
        <f t="array" ref="X77">IF($D77="","",X22)</f>
        <v/>
      </c>
      <c r="Y77" s="292"/>
      <c r="Z77" s="292"/>
      <c r="AA77" s="292"/>
      <c r="AB77" s="178" t="str" cm="1">
        <f t="array" ref="AB77">IF($D77="","",AB22)</f>
        <v/>
      </c>
      <c r="AC77" s="161" t="str" cm="1">
        <f t="array" ref="AC77">IF($D77="","",AD22)</f>
        <v/>
      </c>
      <c r="AD77" s="178" t="str" cm="1">
        <f t="array" ref="AD77">IF(AC77="","",((T77*V77*X77)*AC77*AJ22)/1000)</f>
        <v/>
      </c>
      <c r="AE77" s="170" t="str" cm="1">
        <f t="array" ref="AE77">IF(AD77="","",IF(AH77&lt;V77,"Not Acceptable","Acceptable"))</f>
        <v/>
      </c>
      <c r="AF77" s="170" t="str" cm="1">
        <f t="array" ref="AF77">IF(D77="","",I77)</f>
        <v/>
      </c>
      <c r="AG77" s="161" t="str" cm="1">
        <f t="array" ref="AG77">IF(D77="","",VLOOKUP(F77,'9. All Habitats + Multipliers'!$C$4:$K$102,5,FALSE))</f>
        <v/>
      </c>
      <c r="AH77" s="178" t="str" cm="1">
        <f t="array" ref="AH77">IF(AG77="","",VLOOKUP(AG77,'11. Lists'!$B$47:$D$49,2,FALSE))</f>
        <v/>
      </c>
      <c r="AI77" s="161" t="str" cm="1">
        <f t="array" ref="AI77">IF(D77="","",J77)</f>
        <v/>
      </c>
      <c r="AJ77" s="162" t="str" cm="1">
        <f t="array" ref="AJ77">IF(AI77="","",VLOOKUP(AI77,'11. Lists'!$F$47:$G$51,2,FALSE))</f>
        <v/>
      </c>
      <c r="AK77" s="292"/>
      <c r="AL77" s="292"/>
      <c r="AM77" s="292"/>
      <c r="AN77" s="162" t="str" cm="1">
        <f t="array" ref="AN77">IF(H77="","",H77)</f>
        <v/>
      </c>
      <c r="AO77" s="162" t="str" cm="1">
        <f t="array" ref="AO77">IF(AN77="","",VLOOKUP(AN77,'11. Lists'!$F$36:$H$38,2,FALSE))</f>
        <v/>
      </c>
      <c r="AP77" s="178" t="str" cm="1">
        <f t="array" ref="AP77">IF(AN77="","",VLOOKUP(AN77,'11. Lists'!$F$36:$H$38,3,FALSE))</f>
        <v/>
      </c>
      <c r="AQ77" s="161"/>
      <c r="AR77" s="178"/>
      <c r="AS77" s="161"/>
      <c r="AT77" s="178"/>
      <c r="AU77" s="161" t="str" cm="1">
        <f t="array" ref="AU77">IF(D77="","",VLOOKUP(F77,'9. All Habitats + Multipliers'!$C$4:$K$102,8,FALSE))</f>
        <v/>
      </c>
      <c r="AV77" s="178" t="str" cm="1">
        <f t="array" ref="AV77">IF(AU77="","",VLOOKUP(AU77,'11. Lists'!$J$35:$K$38,2,FALSE))</f>
        <v/>
      </c>
      <c r="AW77" s="161" t="str" cm="1">
        <f t="array" ref="AW77">IF(D77="","",VLOOKUP(D77,'10. Condition and Temporal'!$B$6:$M$103,4,FALSE))</f>
        <v/>
      </c>
      <c r="AX77" s="178" t="str" cm="1">
        <f t="array" ref="AX77">IF(F77="","",IF(D77=F77,"Condition","Distinctiveness"))</f>
        <v/>
      </c>
      <c r="AY77" s="435" t="str">
        <v>1</v>
      </c>
      <c r="AZ77" s="443" t="str">
        <v>1</v>
      </c>
      <c r="BA77" s="299">
        <v>12</v>
      </c>
      <c r="BB77" s="162" t="str" cm="1">
        <f t="array" ref="BB77">TRIM(MID(SUBSTITUTE($AW$66,$BA$62,REPT(" ",LEN($AW$66))),($BA77-1)*LEN($AW$66)+1,LEN($AW$66)))</f>
        <v/>
      </c>
      <c r="BC77" s="162" t="str" cm="1">
        <f t="array" ref="BC77">TRIM(MID(SUBSTITUTE($AW$67,$BA$62,REPT(" ",LEN($AW$67))),($BA77-1)*LEN($AW$67)+1,LEN($AW$67)))</f>
        <v/>
      </c>
      <c r="BD77" s="162" t="str" cm="1">
        <f t="array" ref="BD77">TRIM(MID(SUBSTITUTE($AW$68,$BA$62,REPT(" ",LEN($AW$68))),($BA77-1)*LEN($AW$68)+1,LEN($AW$68)))</f>
        <v/>
      </c>
      <c r="BE77" s="162" t="str" cm="1">
        <f t="array" ref="BE77">TRIM(MID(SUBSTITUTE($AW$69,$BA$62,REPT(" ",LEN($AW$69))),($BA77-1)*LEN($AW$69)+1,LEN($AW$69)))</f>
        <v/>
      </c>
      <c r="BF77" s="162" t="str" cm="1">
        <f t="array" ref="BF77">TRIM(MID(SUBSTITUTE($AW$70,$BA$62,REPT(" ",LEN($AW$70))),($BA77-1)*LEN($AW$70)+1,LEN($AW$70)))</f>
        <v/>
      </c>
      <c r="BG77" s="162" t="str" cm="1">
        <f t="array" ref="BG77">TRIM(MID(SUBSTITUTE($AW$71,$BA$62,REPT(" ",LEN($AW$71))),($BA77-1)*LEN($AW$71)+1,LEN($AW$71)))</f>
        <v/>
      </c>
      <c r="BH77" s="162" t="str" cm="1">
        <f t="array" ref="BH77">TRIM(MID(SUBSTITUTE($AW$72,$BA$62,REPT(" ",LEN($AW$72))),($BA77-1)*LEN($AW$72)+1,LEN($AW$72)))</f>
        <v/>
      </c>
      <c r="BI77" s="162" t="str" cm="1">
        <f t="array" ref="BI77">TRIM(MID(SUBSTITUTE($AW$73,$BA$62,REPT(" ",LEN($AW$73))),($BA77-1)*LEN($AW$73)+1,LEN($AW$73)))</f>
        <v/>
      </c>
      <c r="BJ77" s="162" t="str" cm="1">
        <f t="array" ref="BJ77">TRIM(MID(SUBSTITUTE($AW$74,$BA$62,REPT(" ",LEN($AW$74))),($BA77-1)*LEN($AW$74)+1,LEN($AW$74)))</f>
        <v/>
      </c>
      <c r="BK77" s="162" t="str" cm="1">
        <f t="array" ref="BK77">TRIM(MID(SUBSTITUTE($AW$75,$BA$62,REPT(" ",LEN($AW$75))),($BA77-1)*LEN($AW$75)+1,LEN($AW$75)))</f>
        <v/>
      </c>
      <c r="BL77" s="162" t="str" cm="1">
        <f t="array" ref="BL77">TRIM(MID(SUBSTITUTE($AW$76,$BA$62,REPT(" ",LEN($AW$76))),($BA77-1)*LEN($AW$76)+1,LEN($AW$76)))</f>
        <v/>
      </c>
      <c r="BM77" s="162" t="str" cm="1">
        <f t="array" ref="BM77">TRIM(MID(SUBSTITUTE($AW$77,$BA$62,REPT(" ",LEN($AW$77))),($BA77-1)*LEN($AW$77)+1,LEN($AW$77)))</f>
        <v/>
      </c>
      <c r="BN77" s="162" t="str" cm="1">
        <f t="array" ref="BN77">TRIM(MID(SUBSTITUTE($AW$78,$BA$62,REPT(" ",LEN($AW$78))),($BA77-1)*LEN($AW$78)+1,LEN($AW$78)))</f>
        <v/>
      </c>
      <c r="BO77" s="162" t="str" cm="1">
        <f t="array" ref="BO77">TRIM(MID(SUBSTITUTE($AW$79,$BA$62,REPT(" ",LEN($AW$79))),($BA77-1)*LEN($AW$79)+1,LEN($AW$79)))</f>
        <v/>
      </c>
      <c r="BP77" s="162" t="str" cm="1">
        <f t="array" ref="BP77">TRIM(MID(SUBSTITUTE($AW$80,$BA$62,REPT(" ",LEN($AW$80))),($BA77-1)*LEN($AW$80)+1,LEN($AW$80)))</f>
        <v/>
      </c>
      <c r="BQ77" s="162" t="str" cm="1">
        <f t="array" ref="BQ77">TRIM(MID(SUBSTITUTE($AW$81,$BA$62,REPT(" ",LEN($AW$81))),($BA77-1)*LEN($AW$81)+1,LEN($AW$81)))</f>
        <v/>
      </c>
      <c r="BR77" s="162" t="str" cm="1">
        <f t="array" ref="BR77">TRIM(MID(SUBSTITUTE($AW$82,$BA$62,REPT(" ",LEN($AW$82))),($BA77-1)*LEN($AW$82)+1,LEN($AW$82)))</f>
        <v/>
      </c>
      <c r="BS77" s="162" t="str" cm="1">
        <f t="array" ref="BS77">TRIM(MID(SUBSTITUTE($AW$83,$BA$62,REPT(" ",LEN($AW$83))),($BA77-1)*LEN($AW$83)+1,LEN($AW$83)))</f>
        <v/>
      </c>
      <c r="BT77" s="162" t="str" cm="1">
        <f t="array" ref="BT77">TRIM(MID(SUBSTITUTE($AW$84,$BA$62,REPT(" ",LEN($AW$84))),($BA77-1)*LEN($AW$84)+1,LEN($AW$84)))</f>
        <v/>
      </c>
      <c r="BU77" s="178" t="str" cm="1">
        <f t="array" ref="BU77">TRIM(MID(SUBSTITUTE($AW$85,$BA$62,REPT(" ",LEN($AW$85))),($BA77-1)*LEN($AW$85)+1,LEN($AW$85)))</f>
        <v/>
      </c>
      <c r="BV77" s="161" t="str" cm="1">
        <f t="array" ref="BV77">IF(BX77=0,"",CONCATENATE(BW77,"66:",BW77,BX77+65))</f>
        <v/>
      </c>
      <c r="BW77" s="300" t="s">
        <v>209</v>
      </c>
      <c r="BX77" s="301" cm="1">
        <f t="array" ref="BX77">BM64</f>
        <v>0</v>
      </c>
    </row>
    <row r="78" spans="1:76" ht="15.75" customHeight="1">
      <c r="A78" s="224"/>
      <c r="B78" s="171">
        <v>13</v>
      </c>
      <c r="C78" s="302" t="str" cm="1">
        <f t="array" ref="C78">IF(D78="","",C23)</f>
        <v/>
      </c>
      <c r="D78" s="303" t="str" cm="1">
        <f t="array" ref="D78">IF(OR(K23="",K23=0),"",D23)</f>
        <v/>
      </c>
      <c r="E78" s="304" t="str" cm="1">
        <f t="array" ref="E78">IF(AX78="","",AX78)</f>
        <v/>
      </c>
      <c r="F78" s="737"/>
      <c r="G78" s="738"/>
      <c r="H78" s="283"/>
      <c r="I78" s="285" t="str" cm="1">
        <f t="array" ref="I78">IF(OR(K23="",K23=0),"",K23)</f>
        <v/>
      </c>
      <c r="J78" s="1015" t="str" cm="1">
        <f t="array" ref="J78">IF(F78="","",VLOOKUP(F78,'10. Condition and Temporal'!$B$6:$F$103,5,FALSE))</f>
        <v/>
      </c>
      <c r="K78" s="744"/>
      <c r="L78" s="239" t="str" cm="1">
        <f t="array" ref="L78">IFERROR(IF(D78="","",IF(AX78="Distinctiveness",(((((I78*AH78*AJ78*AY78)-(I78*V78*X78))*(AV78*AT78))+(I78*V78*X78))*AP78)/1000,((((I78*AH78*AJ78*AY78)-(I78*V78*X78*AJ23))*(AV78*AR78))+(I78*V78*X78*AJ23))*AP78/1000)),"This intervention is not permitted within the SSM ▲")</f>
        <v/>
      </c>
      <c r="M78" s="753" t="str" cm="1">
        <f t="array" ref="M78">IFERROR(IF(F78="","",L78-AD78),"Error ▲")</f>
        <v/>
      </c>
      <c r="N78" s="754"/>
      <c r="O78" s="236"/>
      <c r="P78" s="180"/>
      <c r="Q78" s="225"/>
      <c r="R78" s="720"/>
      <c r="S78" s="226"/>
      <c r="T78" s="170" t="str" cm="1">
        <f t="array" ref="T78">IF(D78="","",K23)</f>
        <v/>
      </c>
      <c r="U78" s="161" t="str" cm="1">
        <f t="array" ref="U78">IF($D78="","",T23)</f>
        <v/>
      </c>
      <c r="V78" s="178" t="str" cm="1">
        <f t="array" ref="V78">IF($D78="","",V23)</f>
        <v/>
      </c>
      <c r="W78" s="170" t="str" cm="1">
        <f t="array" ref="W78">IF($D78="","",W23)</f>
        <v/>
      </c>
      <c r="X78" s="161" t="str" cm="1">
        <f t="array" ref="X78">IF($D78="","",X23)</f>
        <v/>
      </c>
      <c r="Y78" s="292"/>
      <c r="Z78" s="292"/>
      <c r="AA78" s="292"/>
      <c r="AB78" s="178" t="str" cm="1">
        <f t="array" ref="AB78">IF($D78="","",AB23)</f>
        <v/>
      </c>
      <c r="AC78" s="161" t="str" cm="1">
        <f t="array" ref="AC78">IF($D78="","",AD23)</f>
        <v/>
      </c>
      <c r="AD78" s="178" t="str" cm="1">
        <f t="array" ref="AD78">IF(AC78="","",((T78*V78*X78)*AC78*AJ23)/1000)</f>
        <v/>
      </c>
      <c r="AE78" s="170" t="str" cm="1">
        <f t="array" ref="AE78">IF(AD78="","",IF(AH78&lt;V78,"Not Acceptable","Acceptable"))</f>
        <v/>
      </c>
      <c r="AF78" s="170" t="str" cm="1">
        <f t="array" ref="AF78">IF(D78="","",I78)</f>
        <v/>
      </c>
      <c r="AG78" s="161" t="str" cm="1">
        <f t="array" ref="AG78">IF(D78="","",VLOOKUP(F78,'9. All Habitats + Multipliers'!$C$4:$K$102,5,FALSE))</f>
        <v/>
      </c>
      <c r="AH78" s="178" t="str" cm="1">
        <f t="array" ref="AH78">IF(AG78="","",VLOOKUP(AG78,'11. Lists'!$B$47:$D$49,2,FALSE))</f>
        <v/>
      </c>
      <c r="AI78" s="161" t="str" cm="1">
        <f t="array" ref="AI78">IF(D78="","",J78)</f>
        <v/>
      </c>
      <c r="AJ78" s="162" t="str" cm="1">
        <f t="array" ref="AJ78">IF(AI78="","",VLOOKUP(AI78,'11. Lists'!$F$47:$G$51,2,FALSE))</f>
        <v/>
      </c>
      <c r="AK78" s="292"/>
      <c r="AL78" s="292"/>
      <c r="AM78" s="292"/>
      <c r="AN78" s="162" t="str" cm="1">
        <f t="array" ref="AN78">IF(H78="","",H78)</f>
        <v/>
      </c>
      <c r="AO78" s="162" t="str" cm="1">
        <f t="array" ref="AO78">IF(AN78="","",VLOOKUP(AN78,'11. Lists'!$F$36:$H$38,2,FALSE))</f>
        <v/>
      </c>
      <c r="AP78" s="178" t="str" cm="1">
        <f t="array" ref="AP78">IF(AN78="","",VLOOKUP(AN78,'11. Lists'!$F$36:$H$38,3,FALSE))</f>
        <v/>
      </c>
      <c r="AQ78" s="161"/>
      <c r="AR78" s="178"/>
      <c r="AS78" s="161"/>
      <c r="AT78" s="178"/>
      <c r="AU78" s="161" t="str" cm="1">
        <f t="array" ref="AU78">IF(D78="","",VLOOKUP(F78,'9. All Habitats + Multipliers'!$C$4:$K$102,8,FALSE))</f>
        <v/>
      </c>
      <c r="AV78" s="178" t="str" cm="1">
        <f t="array" ref="AV78">IF(AU78="","",VLOOKUP(AU78,'11. Lists'!$J$35:$K$38,2,FALSE))</f>
        <v/>
      </c>
      <c r="AW78" s="161" t="str" cm="1">
        <f t="array" ref="AW78">IF(D78="","",VLOOKUP(D78,'10. Condition and Temporal'!$B$6:$M$103,4,FALSE))</f>
        <v/>
      </c>
      <c r="AX78" s="178" t="str" cm="1">
        <f t="array" ref="AX78">IF(F78="","",IF(D78=F78,"Condition","Distinctiveness"))</f>
        <v/>
      </c>
      <c r="AY78" s="435" t="str">
        <v>1</v>
      </c>
      <c r="AZ78" s="443" t="str">
        <v>1</v>
      </c>
      <c r="BA78" s="299">
        <v>13</v>
      </c>
      <c r="BB78" s="162" t="str" cm="1">
        <f t="array" ref="BB78">TRIM(MID(SUBSTITUTE($AW$66,$BA$62,REPT(" ",LEN($AW$66))),($BA78-1)*LEN($AW$66)+1,LEN($AW$66)))</f>
        <v/>
      </c>
      <c r="BC78" s="162" t="str" cm="1">
        <f t="array" ref="BC78">TRIM(MID(SUBSTITUTE($AW$67,$BA$62,REPT(" ",LEN($AW$67))),($BA78-1)*LEN($AW$67)+1,LEN($AW$67)))</f>
        <v/>
      </c>
      <c r="BD78" s="162" t="str" cm="1">
        <f t="array" ref="BD78">TRIM(MID(SUBSTITUTE($AW$68,$BA$62,REPT(" ",LEN($AW$68))),($BA78-1)*LEN($AW$68)+1,LEN($AW$68)))</f>
        <v/>
      </c>
      <c r="BE78" s="162" t="str" cm="1">
        <f t="array" ref="BE78">TRIM(MID(SUBSTITUTE($AW$69,$BA$62,REPT(" ",LEN($AW$69))),($BA78-1)*LEN($AW$69)+1,LEN($AW$69)))</f>
        <v/>
      </c>
      <c r="BF78" s="162" t="str" cm="1">
        <f t="array" ref="BF78">TRIM(MID(SUBSTITUTE($AW$70,$BA$62,REPT(" ",LEN($AW$70))),($BA78-1)*LEN($AW$70)+1,LEN($AW$70)))</f>
        <v/>
      </c>
      <c r="BG78" s="162" t="str" cm="1">
        <f t="array" ref="BG78">TRIM(MID(SUBSTITUTE($AW$71,$BA$62,REPT(" ",LEN($AW$71))),($BA78-1)*LEN($AW$71)+1,LEN($AW$71)))</f>
        <v/>
      </c>
      <c r="BH78" s="162" t="str" cm="1">
        <f t="array" ref="BH78">TRIM(MID(SUBSTITUTE($AW$72,$BA$62,REPT(" ",LEN($AW$72))),($BA78-1)*LEN($AW$72)+1,LEN($AW$72)))</f>
        <v/>
      </c>
      <c r="BI78" s="162" t="str" cm="1">
        <f t="array" ref="BI78">TRIM(MID(SUBSTITUTE($AW$73,$BA$62,REPT(" ",LEN($AW$73))),($BA78-1)*LEN($AW$73)+1,LEN($AW$73)))</f>
        <v/>
      </c>
      <c r="BJ78" s="162" t="str" cm="1">
        <f t="array" ref="BJ78">TRIM(MID(SUBSTITUTE($AW$74,$BA$62,REPT(" ",LEN($AW$74))),($BA78-1)*LEN($AW$74)+1,LEN($AW$74)))</f>
        <v/>
      </c>
      <c r="BK78" s="162" t="str" cm="1">
        <f t="array" ref="BK78">TRIM(MID(SUBSTITUTE($AW$75,$BA$62,REPT(" ",LEN($AW$75))),($BA78-1)*LEN($AW$75)+1,LEN($AW$75)))</f>
        <v/>
      </c>
      <c r="BL78" s="162" t="str" cm="1">
        <f t="array" ref="BL78">TRIM(MID(SUBSTITUTE($AW$76,$BA$62,REPT(" ",LEN($AW$76))),($BA78-1)*LEN($AW$76)+1,LEN($AW$76)))</f>
        <v/>
      </c>
      <c r="BM78" s="162" t="str" cm="1">
        <f t="array" ref="BM78">TRIM(MID(SUBSTITUTE($AW$77,$BA$62,REPT(" ",LEN($AW$77))),($BA78-1)*LEN($AW$77)+1,LEN($AW$77)))</f>
        <v/>
      </c>
      <c r="BN78" s="162" t="str" cm="1">
        <f t="array" ref="BN78">TRIM(MID(SUBSTITUTE($AW$78,$BA$62,REPT(" ",LEN($AW$78))),($BA78-1)*LEN($AW$78)+1,LEN($AW$78)))</f>
        <v/>
      </c>
      <c r="BO78" s="162" t="str" cm="1">
        <f t="array" ref="BO78">TRIM(MID(SUBSTITUTE($AW$79,$BA$62,REPT(" ",LEN($AW$79))),($BA78-1)*LEN($AW$79)+1,LEN($AW$79)))</f>
        <v/>
      </c>
      <c r="BP78" s="162" t="str" cm="1">
        <f t="array" ref="BP78">TRIM(MID(SUBSTITUTE($AW$80,$BA$62,REPT(" ",LEN($AW$80))),($BA78-1)*LEN($AW$80)+1,LEN($AW$80)))</f>
        <v/>
      </c>
      <c r="BQ78" s="162" t="str" cm="1">
        <f t="array" ref="BQ78">TRIM(MID(SUBSTITUTE($AW$81,$BA$62,REPT(" ",LEN($AW$81))),($BA78-1)*LEN($AW$81)+1,LEN($AW$81)))</f>
        <v/>
      </c>
      <c r="BR78" s="162" t="str" cm="1">
        <f t="array" ref="BR78">TRIM(MID(SUBSTITUTE($AW$82,$BA$62,REPT(" ",LEN($AW$82))),($BA78-1)*LEN($AW$82)+1,LEN($AW$82)))</f>
        <v/>
      </c>
      <c r="BS78" s="162" t="str" cm="1">
        <f t="array" ref="BS78">TRIM(MID(SUBSTITUTE($AW$83,$BA$62,REPT(" ",LEN($AW$83))),($BA78-1)*LEN($AW$83)+1,LEN($AW$83)))</f>
        <v/>
      </c>
      <c r="BT78" s="162" t="str" cm="1">
        <f t="array" ref="BT78">TRIM(MID(SUBSTITUTE($AW$84,$BA$62,REPT(" ",LEN($AW$84))),($BA78-1)*LEN($AW$84)+1,LEN($AW$84)))</f>
        <v/>
      </c>
      <c r="BU78" s="178" t="str" cm="1">
        <f t="array" ref="BU78">TRIM(MID(SUBSTITUTE($AW$85,$BA$62,REPT(" ",LEN($AW$85))),($BA78-1)*LEN($AW$85)+1,LEN($AW$85)))</f>
        <v/>
      </c>
      <c r="BV78" s="161" t="str" cm="1">
        <f t="array" ref="BV78">IF(BX78=0,"",CONCATENATE(BW78,"66:",BW78,BX78+65))</f>
        <v/>
      </c>
      <c r="BW78" s="300" t="s">
        <v>210</v>
      </c>
      <c r="BX78" s="301" cm="1">
        <f t="array" ref="BX78">BN64</f>
        <v>0</v>
      </c>
    </row>
    <row r="79" spans="1:76" ht="15.6" customHeight="1">
      <c r="A79" s="224"/>
      <c r="B79" s="171">
        <v>14</v>
      </c>
      <c r="C79" s="302" t="str" cm="1">
        <f t="array" ref="C79">IF(D79="","",C24)</f>
        <v/>
      </c>
      <c r="D79" s="303" t="str" cm="1">
        <f t="array" ref="D79">IF(OR(K24="",K24=0),"",D24)</f>
        <v/>
      </c>
      <c r="E79" s="304" t="str" cm="1">
        <f t="array" ref="E79">IF(AX79="","",AX79)</f>
        <v/>
      </c>
      <c r="F79" s="737"/>
      <c r="G79" s="738"/>
      <c r="H79" s="283"/>
      <c r="I79" s="285" t="str" cm="1">
        <f t="array" ref="I79">IF(OR(K24="",K24=0),"",K24)</f>
        <v/>
      </c>
      <c r="J79" s="1015" t="str" cm="1">
        <f t="array" ref="J79">IF(F79="","",VLOOKUP(F79,'10. Condition and Temporal'!$B$6:$F$103,5,FALSE))</f>
        <v/>
      </c>
      <c r="K79" s="744"/>
      <c r="L79" s="239" t="str" cm="1">
        <f t="array" ref="L79">IFERROR(IF(D79="","",IF(AX79="Distinctiveness",(((((I79*AH79*AJ79*AY79)-(I79*V79*X79))*(AV79*AT79))+(I79*V79*X79))*AP79)/1000,((((I79*AH79*AJ79*AY79)-(I79*V79*X79*AJ24))*(AV79*AR79))+(I79*V79*X79*AJ24))*AP79/1000)),"This intervention is not permitted within the SSM ▲")</f>
        <v/>
      </c>
      <c r="M79" s="753" t="str" cm="1">
        <f t="array" ref="M79">IFERROR(IF(F79="","",L79-AD79),"Error ▲")</f>
        <v/>
      </c>
      <c r="N79" s="754"/>
      <c r="O79" s="236"/>
      <c r="P79" s="180"/>
      <c r="Q79" s="225"/>
      <c r="R79" s="720"/>
      <c r="S79" s="226"/>
      <c r="T79" s="170" t="str" cm="1">
        <f t="array" ref="T79">IF(D79="","",K24)</f>
        <v/>
      </c>
      <c r="U79" s="161" t="str" cm="1">
        <f t="array" ref="U79">IF($D79="","",T24)</f>
        <v/>
      </c>
      <c r="V79" s="178" t="str" cm="1">
        <f t="array" ref="V79">IF($D79="","",V24)</f>
        <v/>
      </c>
      <c r="W79" s="170" t="str" cm="1">
        <f t="array" ref="W79">IF($D79="","",W24)</f>
        <v/>
      </c>
      <c r="X79" s="161" t="str" cm="1">
        <f t="array" ref="X79">IF($D79="","",X24)</f>
        <v/>
      </c>
      <c r="Y79" s="292"/>
      <c r="Z79" s="292"/>
      <c r="AA79" s="292"/>
      <c r="AB79" s="178" t="str" cm="1">
        <f t="array" ref="AB79">IF($D79="","",AB24)</f>
        <v/>
      </c>
      <c r="AC79" s="161" t="str" cm="1">
        <f t="array" ref="AC79">IF($D79="","",AD24)</f>
        <v/>
      </c>
      <c r="AD79" s="178" t="str" cm="1">
        <f t="array" ref="AD79">IF(AC79="","",((T79*V79*X79)*AC79*AJ24)/1000)</f>
        <v/>
      </c>
      <c r="AE79" s="170" t="str" cm="1">
        <f t="array" ref="AE79">IF(AD79="","",IF(AH79&lt;V79,"Not Acceptable","Acceptable"))</f>
        <v/>
      </c>
      <c r="AF79" s="170" t="str" cm="1">
        <f t="array" ref="AF79">IF(D79="","",I79)</f>
        <v/>
      </c>
      <c r="AG79" s="161" t="str" cm="1">
        <f t="array" ref="AG79">IF(D79="","",VLOOKUP(F79,'9. All Habitats + Multipliers'!$C$4:$K$102,5,FALSE))</f>
        <v/>
      </c>
      <c r="AH79" s="178" t="str" cm="1">
        <f t="array" ref="AH79">IF(AG79="","",VLOOKUP(AG79,'11. Lists'!$B$47:$D$49,2,FALSE))</f>
        <v/>
      </c>
      <c r="AI79" s="161" t="str" cm="1">
        <f t="array" ref="AI79">IF(D79="","",J79)</f>
        <v/>
      </c>
      <c r="AJ79" s="162" t="str" cm="1">
        <f t="array" ref="AJ79">IF(AI79="","",VLOOKUP(AI79,'11. Lists'!$F$47:$G$51,2,FALSE))</f>
        <v/>
      </c>
      <c r="AK79" s="292"/>
      <c r="AL79" s="292"/>
      <c r="AM79" s="292"/>
      <c r="AN79" s="162" t="str" cm="1">
        <f t="array" ref="AN79">IF(H79="","",H79)</f>
        <v/>
      </c>
      <c r="AO79" s="162" t="str" cm="1">
        <f t="array" ref="AO79">IF(AN79="","",VLOOKUP(AN79,'11. Lists'!$F$36:$H$38,2,FALSE))</f>
        <v/>
      </c>
      <c r="AP79" s="178" t="str" cm="1">
        <f t="array" ref="AP79">IF(AN79="","",VLOOKUP(AN79,'11. Lists'!$F$36:$H$38,3,FALSE))</f>
        <v/>
      </c>
      <c r="AQ79" s="161"/>
      <c r="AR79" s="178"/>
      <c r="AS79" s="161"/>
      <c r="AT79" s="178"/>
      <c r="AU79" s="161" t="str" cm="1">
        <f t="array" ref="AU79">IF(D79="","",VLOOKUP(F79,'9. All Habitats + Multipliers'!$C$4:$K$102,8,FALSE))</f>
        <v/>
      </c>
      <c r="AV79" s="178" t="str" cm="1">
        <f t="array" ref="AV79">IF(AU79="","",VLOOKUP(AU79,'11. Lists'!$J$35:$K$38,2,FALSE))</f>
        <v/>
      </c>
      <c r="AW79" s="161" t="str" cm="1">
        <f t="array" ref="AW79">IF(D79="","",VLOOKUP(D79,'10. Condition and Temporal'!$B$6:$M$103,4,FALSE))</f>
        <v/>
      </c>
      <c r="AX79" s="178" t="str" cm="1">
        <f t="array" ref="AX79">IF(F79="","",IF(D79=F79,"Condition","Distinctiveness"))</f>
        <v/>
      </c>
      <c r="AY79" s="435" t="str">
        <v>1</v>
      </c>
      <c r="AZ79" s="443" t="str">
        <v>1</v>
      </c>
      <c r="BA79" s="299">
        <v>14</v>
      </c>
      <c r="BB79" s="162" t="str" cm="1">
        <f t="array" ref="BB79">TRIM(MID(SUBSTITUTE($AW$66,$BA$62,REPT(" ",LEN($AW$66))),($BA79-1)*LEN($AW$66)+1,LEN($AW$66)))</f>
        <v/>
      </c>
      <c r="BC79" s="162" t="str" cm="1">
        <f t="array" ref="BC79">TRIM(MID(SUBSTITUTE($AW$67,$BA$62,REPT(" ",LEN($AW$67))),($BA79-1)*LEN($AW$67)+1,LEN($AW$67)))</f>
        <v/>
      </c>
      <c r="BD79" s="162" t="str" cm="1">
        <f t="array" ref="BD79">TRIM(MID(SUBSTITUTE($AW$68,$BA$62,REPT(" ",LEN($AW$68))),($BA79-1)*LEN($AW$68)+1,LEN($AW$68)))</f>
        <v/>
      </c>
      <c r="BE79" s="162" t="str" cm="1">
        <f t="array" ref="BE79">TRIM(MID(SUBSTITUTE($AW$69,$BA$62,REPT(" ",LEN($AW$69))),($BA79-1)*LEN($AW$69)+1,LEN($AW$69)))</f>
        <v/>
      </c>
      <c r="BF79" s="162" t="str" cm="1">
        <f t="array" ref="BF79">TRIM(MID(SUBSTITUTE($AW$70,$BA$62,REPT(" ",LEN($AW$70))),($BA79-1)*LEN($AW$70)+1,LEN($AW$70)))</f>
        <v/>
      </c>
      <c r="BG79" s="162" t="str" cm="1">
        <f t="array" ref="BG79">TRIM(MID(SUBSTITUTE($AW$71,$BA$62,REPT(" ",LEN($AW$71))),($BA79-1)*LEN($AW$71)+1,LEN($AW$71)))</f>
        <v/>
      </c>
      <c r="BH79" s="162" t="str" cm="1">
        <f t="array" ref="BH79">TRIM(MID(SUBSTITUTE($AW$72,$BA$62,REPT(" ",LEN($AW$72))),($BA79-1)*LEN($AW$72)+1,LEN($AW$72)))</f>
        <v/>
      </c>
      <c r="BI79" s="162" t="str" cm="1">
        <f t="array" ref="BI79">TRIM(MID(SUBSTITUTE($AW$73,$BA$62,REPT(" ",LEN($AW$73))),($BA79-1)*LEN($AW$73)+1,LEN($AW$73)))</f>
        <v/>
      </c>
      <c r="BJ79" s="162" t="str" cm="1">
        <f t="array" ref="BJ79">TRIM(MID(SUBSTITUTE($AW$74,$BA$62,REPT(" ",LEN($AW$74))),($BA79-1)*LEN($AW$74)+1,LEN($AW$74)))</f>
        <v/>
      </c>
      <c r="BK79" s="162" t="str" cm="1">
        <f t="array" ref="BK79">TRIM(MID(SUBSTITUTE($AW$75,$BA$62,REPT(" ",LEN($AW$75))),($BA79-1)*LEN($AW$75)+1,LEN($AW$75)))</f>
        <v/>
      </c>
      <c r="BL79" s="162" t="str" cm="1">
        <f t="array" ref="BL79">TRIM(MID(SUBSTITUTE($AW$76,$BA$62,REPT(" ",LEN($AW$76))),($BA79-1)*LEN($AW$76)+1,LEN($AW$76)))</f>
        <v/>
      </c>
      <c r="BM79" s="162" t="str" cm="1">
        <f t="array" ref="BM79">TRIM(MID(SUBSTITUTE($AW$77,$BA$62,REPT(" ",LEN($AW$77))),($BA79-1)*LEN($AW$77)+1,LEN($AW$77)))</f>
        <v/>
      </c>
      <c r="BN79" s="162" t="str" cm="1">
        <f t="array" ref="BN79">TRIM(MID(SUBSTITUTE($AW$78,$BA$62,REPT(" ",LEN($AW$78))),($BA79-1)*LEN($AW$78)+1,LEN($AW$78)))</f>
        <v/>
      </c>
      <c r="BO79" s="162" t="str" cm="1">
        <f t="array" ref="BO79">TRIM(MID(SUBSTITUTE($AW$79,$BA$62,REPT(" ",LEN($AW$79))),($BA79-1)*LEN($AW$79)+1,LEN($AW$79)))</f>
        <v/>
      </c>
      <c r="BP79" s="162" t="str" cm="1">
        <f t="array" ref="BP79">TRIM(MID(SUBSTITUTE($AW$80,$BA$62,REPT(" ",LEN($AW$80))),($BA79-1)*LEN($AW$80)+1,LEN($AW$80)))</f>
        <v/>
      </c>
      <c r="BQ79" s="162" t="str" cm="1">
        <f t="array" ref="BQ79">TRIM(MID(SUBSTITUTE($AW$81,$BA$62,REPT(" ",LEN($AW$81))),($BA79-1)*LEN($AW$81)+1,LEN($AW$81)))</f>
        <v/>
      </c>
      <c r="BR79" s="162" t="str" cm="1">
        <f t="array" ref="BR79">TRIM(MID(SUBSTITUTE($AW$82,$BA$62,REPT(" ",LEN($AW$82))),($BA79-1)*LEN($AW$82)+1,LEN($AW$82)))</f>
        <v/>
      </c>
      <c r="BS79" s="162" t="str" cm="1">
        <f t="array" ref="BS79">TRIM(MID(SUBSTITUTE($AW$83,$BA$62,REPT(" ",LEN($AW$83))),($BA79-1)*LEN($AW$83)+1,LEN($AW$83)))</f>
        <v/>
      </c>
      <c r="BT79" s="162" t="str" cm="1">
        <f t="array" ref="BT79">TRIM(MID(SUBSTITUTE($AW$84,$BA$62,REPT(" ",LEN($AW$84))),($BA79-1)*LEN($AW$84)+1,LEN($AW$84)))</f>
        <v/>
      </c>
      <c r="BU79" s="178" t="str" cm="1">
        <f t="array" ref="BU79">TRIM(MID(SUBSTITUTE($AW$85,$BA$62,REPT(" ",LEN($AW$85))),($BA79-1)*LEN($AW$85)+1,LEN($AW$85)))</f>
        <v/>
      </c>
      <c r="BV79" s="161" t="str" cm="1">
        <f t="array" ref="BV79">IF(BX79=0,"",CONCATENATE(BW79,"66:",BW79,BX79+65))</f>
        <v/>
      </c>
      <c r="BW79" s="300" t="s">
        <v>211</v>
      </c>
      <c r="BX79" s="301" cm="1">
        <f t="array" ref="BX79">BO64</f>
        <v>0</v>
      </c>
    </row>
    <row r="80" spans="1:76" ht="15.75" customHeight="1">
      <c r="A80" s="224"/>
      <c r="B80" s="171">
        <v>15</v>
      </c>
      <c r="C80" s="302" t="str" cm="1">
        <f t="array" ref="C80">IF(D80="","",C25)</f>
        <v/>
      </c>
      <c r="D80" s="303" t="str" cm="1">
        <f t="array" ref="D80">IF(OR(K25="",K25=0),"",D25)</f>
        <v/>
      </c>
      <c r="E80" s="304" t="str" cm="1">
        <f t="array" ref="E80">IF(AX80="","",AX80)</f>
        <v/>
      </c>
      <c r="F80" s="737"/>
      <c r="G80" s="738"/>
      <c r="H80" s="283"/>
      <c r="I80" s="285" t="str" cm="1">
        <f t="array" ref="I80">IF(OR(K25="",K25=0),"",K25)</f>
        <v/>
      </c>
      <c r="J80" s="1015" t="str" cm="1">
        <f t="array" ref="J80">IF(F80="","",VLOOKUP(F80,'10. Condition and Temporal'!$B$6:$F$103,5,FALSE))</f>
        <v/>
      </c>
      <c r="K80" s="744"/>
      <c r="L80" s="239" t="str" cm="1">
        <f t="array" ref="L80">IFERROR(IF(D80="","",IF(AX80="Distinctiveness",(((((I80*AH80*AJ80*AY80)-(I80*V80*X80))*(AV80*AT80))+(I80*V80*X80))*AP80)/1000,((((I80*AH80*AJ80*AY80)-(I80*V80*X80*AJ25))*(AV80*AR80))+(I80*V80*X80*AJ25))*AP80/1000)),"This intervention is not permitted within the SSM ▲")</f>
        <v/>
      </c>
      <c r="M80" s="753" t="str" cm="1">
        <f t="array" ref="M80">IFERROR(IF(F80="","",L80-AD80),"Error ▲")</f>
        <v/>
      </c>
      <c r="N80" s="754"/>
      <c r="O80" s="236"/>
      <c r="P80" s="180"/>
      <c r="Q80" s="225"/>
      <c r="R80" s="720"/>
      <c r="S80" s="226"/>
      <c r="T80" s="170" t="str" cm="1">
        <f t="array" ref="T80">IF(D80="","",K25)</f>
        <v/>
      </c>
      <c r="U80" s="161" t="str" cm="1">
        <f t="array" ref="U80">IF($D80="","",T25)</f>
        <v/>
      </c>
      <c r="V80" s="178" t="str" cm="1">
        <f t="array" ref="V80">IF($D80="","",V25)</f>
        <v/>
      </c>
      <c r="W80" s="170" t="str" cm="1">
        <f t="array" ref="W80">IF($D80="","",W25)</f>
        <v/>
      </c>
      <c r="X80" s="161" t="str" cm="1">
        <f t="array" ref="X80">IF($D80="","",X25)</f>
        <v/>
      </c>
      <c r="Y80" s="292"/>
      <c r="Z80" s="292"/>
      <c r="AA80" s="292"/>
      <c r="AB80" s="178" t="str" cm="1">
        <f t="array" ref="AB80">IF($D80="","",AB25)</f>
        <v/>
      </c>
      <c r="AC80" s="161" t="str" cm="1">
        <f t="array" ref="AC80">IF($D80="","",AD25)</f>
        <v/>
      </c>
      <c r="AD80" s="178" t="str" cm="1">
        <f t="array" ref="AD80">IF(AC80="","",((T80*V80*X80)*AC80*AJ25)/1000)</f>
        <v/>
      </c>
      <c r="AE80" s="170" t="str" cm="1">
        <f t="array" ref="AE80">IF(AD80="","",IF(AH80&lt;V80,"Not Acceptable","Acceptable"))</f>
        <v/>
      </c>
      <c r="AF80" s="170" t="str" cm="1">
        <f t="array" ref="AF80">IF(D80="","",I80)</f>
        <v/>
      </c>
      <c r="AG80" s="161" t="str" cm="1">
        <f t="array" ref="AG80">IF(D80="","",VLOOKUP(F80,'9. All Habitats + Multipliers'!$C$4:$K$102,5,FALSE))</f>
        <v/>
      </c>
      <c r="AH80" s="178" t="str" cm="1">
        <f t="array" ref="AH80">IF(AG80="","",VLOOKUP(AG80,'11. Lists'!$B$47:$D$49,2,FALSE))</f>
        <v/>
      </c>
      <c r="AI80" s="161" t="str" cm="1">
        <f t="array" ref="AI80">IF(D80="","",J80)</f>
        <v/>
      </c>
      <c r="AJ80" s="162" t="str" cm="1">
        <f t="array" ref="AJ80">IF(AI80="","",VLOOKUP(AI80,'11. Lists'!$F$47:$G$51,2,FALSE))</f>
        <v/>
      </c>
      <c r="AK80" s="292"/>
      <c r="AL80" s="292"/>
      <c r="AM80" s="292"/>
      <c r="AN80" s="162" t="str" cm="1">
        <f t="array" ref="AN80">IF(H80="","",H80)</f>
        <v/>
      </c>
      <c r="AO80" s="162" t="str" cm="1">
        <f t="array" ref="AO80">IF(AN80="","",VLOOKUP(AN80,'11. Lists'!$F$36:$H$38,2,FALSE))</f>
        <v/>
      </c>
      <c r="AP80" s="178" t="str" cm="1">
        <f t="array" ref="AP80">IF(AN80="","",VLOOKUP(AN80,'11. Lists'!$F$36:$H$38,3,FALSE))</f>
        <v/>
      </c>
      <c r="AQ80" s="161"/>
      <c r="AR80" s="178"/>
      <c r="AS80" s="161"/>
      <c r="AT80" s="178"/>
      <c r="AU80" s="161" t="str" cm="1">
        <f t="array" ref="AU80">IF(D80="","",VLOOKUP(F80,'9. All Habitats + Multipliers'!$C$4:$K$102,8,FALSE))</f>
        <v/>
      </c>
      <c r="AV80" s="178" t="str" cm="1">
        <f t="array" ref="AV80">IF(AU80="","",VLOOKUP(AU80,'11. Lists'!$J$35:$K$38,2,FALSE))</f>
        <v/>
      </c>
      <c r="AW80" s="161" t="str" cm="1">
        <f t="array" ref="AW80">IF(D80="","",VLOOKUP(D80,'10. Condition and Temporal'!$B$6:$M$103,4,FALSE))</f>
        <v/>
      </c>
      <c r="AX80" s="178" t="str" cm="1">
        <f t="array" ref="AX80">IF(F80="","",IF(D80=F80,"Condition","Distinctiveness"))</f>
        <v/>
      </c>
      <c r="AY80" s="435" t="str">
        <v>1</v>
      </c>
      <c r="AZ80" s="443" t="str">
        <v>1</v>
      </c>
      <c r="BA80" s="299">
        <v>15</v>
      </c>
      <c r="BB80" s="162" t="str" cm="1">
        <f t="array" ref="BB80">TRIM(MID(SUBSTITUTE($AW$66,$BA$62,REPT(" ",LEN($AW$66))),($BA80-1)*LEN($AW$66)+1,LEN($AW$66)))</f>
        <v/>
      </c>
      <c r="BC80" s="162" t="str" cm="1">
        <f t="array" ref="BC80">TRIM(MID(SUBSTITUTE($AW$67,$BA$62,REPT(" ",LEN($AW$67))),($BA80-1)*LEN($AW$67)+1,LEN($AW$67)))</f>
        <v/>
      </c>
      <c r="BD80" s="162" t="str" cm="1">
        <f t="array" ref="BD80">TRIM(MID(SUBSTITUTE($AW$68,$BA$62,REPT(" ",LEN($AW$68))),($BA80-1)*LEN($AW$68)+1,LEN($AW$68)))</f>
        <v/>
      </c>
      <c r="BE80" s="162" t="str" cm="1">
        <f t="array" ref="BE80">TRIM(MID(SUBSTITUTE($AW$69,$BA$62,REPT(" ",LEN($AW$69))),($BA80-1)*LEN($AW$69)+1,LEN($AW$69)))</f>
        <v/>
      </c>
      <c r="BF80" s="162" t="str" cm="1">
        <f t="array" ref="BF80">TRIM(MID(SUBSTITUTE($AW$70,$BA$62,REPT(" ",LEN($AW$70))),($BA80-1)*LEN($AW$70)+1,LEN($AW$70)))</f>
        <v/>
      </c>
      <c r="BG80" s="162" t="str" cm="1">
        <f t="array" ref="BG80">TRIM(MID(SUBSTITUTE($AW$71,$BA$62,REPT(" ",LEN($AW$71))),($BA80-1)*LEN($AW$71)+1,LEN($AW$71)))</f>
        <v/>
      </c>
      <c r="BH80" s="162" t="str" cm="1">
        <f t="array" ref="BH80">TRIM(MID(SUBSTITUTE($AW$72,$BA$62,REPT(" ",LEN($AW$72))),($BA80-1)*LEN($AW$72)+1,LEN($AW$72)))</f>
        <v/>
      </c>
      <c r="BI80" s="162" t="str" cm="1">
        <f t="array" ref="BI80">TRIM(MID(SUBSTITUTE($AW$73,$BA$62,REPT(" ",LEN($AW$73))),($BA80-1)*LEN($AW$73)+1,LEN($AW$73)))</f>
        <v/>
      </c>
      <c r="BJ80" s="162" t="str" cm="1">
        <f t="array" ref="BJ80">TRIM(MID(SUBSTITUTE($AW$74,$BA$62,REPT(" ",LEN($AW$74))),($BA80-1)*LEN($AW$74)+1,LEN($AW$74)))</f>
        <v/>
      </c>
      <c r="BK80" s="162" t="str" cm="1">
        <f t="array" ref="BK80">TRIM(MID(SUBSTITUTE($AW$75,$BA$62,REPT(" ",LEN($AW$75))),($BA80-1)*LEN($AW$75)+1,LEN($AW$75)))</f>
        <v/>
      </c>
      <c r="BL80" s="162" t="str" cm="1">
        <f t="array" ref="BL80">TRIM(MID(SUBSTITUTE($AW$76,$BA$62,REPT(" ",LEN($AW$76))),($BA80-1)*LEN($AW$76)+1,LEN($AW$76)))</f>
        <v/>
      </c>
      <c r="BM80" s="162" t="str" cm="1">
        <f t="array" ref="BM80">TRIM(MID(SUBSTITUTE($AW$77,$BA$62,REPT(" ",LEN($AW$77))),($BA80-1)*LEN($AW$77)+1,LEN($AW$77)))</f>
        <v/>
      </c>
      <c r="BN80" s="162" t="str" cm="1">
        <f t="array" ref="BN80">TRIM(MID(SUBSTITUTE($AW$78,$BA$62,REPT(" ",LEN($AW$78))),($BA80-1)*LEN($AW$78)+1,LEN($AW$78)))</f>
        <v/>
      </c>
      <c r="BO80" s="162" t="str" cm="1">
        <f t="array" ref="BO80">TRIM(MID(SUBSTITUTE($AW$79,$BA$62,REPT(" ",LEN($AW$79))),($BA80-1)*LEN($AW$79)+1,LEN($AW$79)))</f>
        <v/>
      </c>
      <c r="BP80" s="162" t="str" cm="1">
        <f t="array" ref="BP80">TRIM(MID(SUBSTITUTE($AW$80,$BA$62,REPT(" ",LEN($AW$80))),($BA80-1)*LEN($AW$80)+1,LEN($AW$80)))</f>
        <v/>
      </c>
      <c r="BQ80" s="162" t="str" cm="1">
        <f t="array" ref="BQ80">TRIM(MID(SUBSTITUTE($AW$81,$BA$62,REPT(" ",LEN($AW$81))),($BA80-1)*LEN($AW$81)+1,LEN($AW$81)))</f>
        <v/>
      </c>
      <c r="BR80" s="162" t="str" cm="1">
        <f t="array" ref="BR80">TRIM(MID(SUBSTITUTE($AW$82,$BA$62,REPT(" ",LEN($AW$82))),($BA80-1)*LEN($AW$82)+1,LEN($AW$82)))</f>
        <v/>
      </c>
      <c r="BS80" s="162" t="str" cm="1">
        <f t="array" ref="BS80">TRIM(MID(SUBSTITUTE($AW$83,$BA$62,REPT(" ",LEN($AW$83))),($BA80-1)*LEN($AW$83)+1,LEN($AW$83)))</f>
        <v/>
      </c>
      <c r="BT80" s="162" t="str" cm="1">
        <f t="array" ref="BT80">TRIM(MID(SUBSTITUTE($AW$84,$BA$62,REPT(" ",LEN($AW$84))),($BA80-1)*LEN($AW$84)+1,LEN($AW$84)))</f>
        <v/>
      </c>
      <c r="BU80" s="178" t="str" cm="1">
        <f t="array" ref="BU80">TRIM(MID(SUBSTITUTE($AW$85,$BA$62,REPT(" ",LEN($AW$85))),($BA80-1)*LEN($AW$85)+1,LEN($AW$85)))</f>
        <v/>
      </c>
      <c r="BV80" s="161" t="str" cm="1">
        <f t="array" ref="BV80">IF(BX80=0,"",CONCATENATE(BW80,"66:",BW80,BX80+65))</f>
        <v/>
      </c>
      <c r="BW80" s="300" t="s">
        <v>212</v>
      </c>
      <c r="BX80" s="301" cm="1">
        <f t="array" ref="BX80">BP64</f>
        <v>0</v>
      </c>
    </row>
    <row r="81" spans="1:76" ht="15.75" customHeight="1">
      <c r="A81" s="224"/>
      <c r="B81" s="171">
        <v>16</v>
      </c>
      <c r="C81" s="302" t="str" cm="1">
        <f t="array" ref="C81">IF(D81="","",C26)</f>
        <v/>
      </c>
      <c r="D81" s="303" t="str" cm="1">
        <f t="array" ref="D81">IF(OR(K26="",K26=0),"",D26)</f>
        <v/>
      </c>
      <c r="E81" s="304" t="str" cm="1">
        <f t="array" ref="E81">IF(AX81="","",AX81)</f>
        <v/>
      </c>
      <c r="F81" s="737"/>
      <c r="G81" s="738"/>
      <c r="H81" s="283"/>
      <c r="I81" s="285" t="str" cm="1">
        <f t="array" ref="I81">IF(OR(K26="",K26=0),"",K26)</f>
        <v/>
      </c>
      <c r="J81" s="1015" t="str" cm="1">
        <f t="array" ref="J81">IF(F81="","",VLOOKUP(F81,'10. Condition and Temporal'!$B$6:$F$103,5,FALSE))</f>
        <v/>
      </c>
      <c r="K81" s="744"/>
      <c r="L81" s="239" t="str" cm="1">
        <f t="array" ref="L81">IFERROR(IF(D81="","",IF(AX81="Distinctiveness",(((((I81*AH81*AJ81*AY81)-(I81*V81*X81))*(AV81*AT81))+(I81*V81*X81))*AP81)/1000,((((I81*AH81*AJ81*AY81)-(I81*V81*X81*AJ26))*(AV81*AR81))+(I81*V81*X81*AJ26))*AP81/1000)),"This intervention is not permitted within the SSM ▲")</f>
        <v/>
      </c>
      <c r="M81" s="753" t="str" cm="1">
        <f t="array" ref="M81">IFERROR(IF(F81="","",L81-AD81),"Error ▲")</f>
        <v/>
      </c>
      <c r="N81" s="754"/>
      <c r="O81" s="236"/>
      <c r="P81" s="180"/>
      <c r="Q81" s="225"/>
      <c r="R81" s="720"/>
      <c r="S81" s="226"/>
      <c r="T81" s="170" t="str" cm="1">
        <f t="array" ref="T81">IF(D81="","",K26)</f>
        <v/>
      </c>
      <c r="U81" s="161" t="str" cm="1">
        <f t="array" ref="U81">IF($D81="","",T26)</f>
        <v/>
      </c>
      <c r="V81" s="178" t="str" cm="1">
        <f t="array" ref="V81">IF($D81="","",V26)</f>
        <v/>
      </c>
      <c r="W81" s="170" t="str" cm="1">
        <f t="array" ref="W81">IF($D81="","",W26)</f>
        <v/>
      </c>
      <c r="X81" s="161" t="str" cm="1">
        <f t="array" ref="X81">IF($D81="","",X26)</f>
        <v/>
      </c>
      <c r="Y81" s="292"/>
      <c r="Z81" s="292"/>
      <c r="AA81" s="292"/>
      <c r="AB81" s="178" t="str" cm="1">
        <f t="array" ref="AB81">IF($D81="","",AB26)</f>
        <v/>
      </c>
      <c r="AC81" s="161" t="str" cm="1">
        <f t="array" ref="AC81">IF($D81="","",AD26)</f>
        <v/>
      </c>
      <c r="AD81" s="178" t="str" cm="1">
        <f t="array" ref="AD81">IF(AC81="","",((T81*V81*X81)*AC81*AJ26)/1000)</f>
        <v/>
      </c>
      <c r="AE81" s="170" t="str" cm="1">
        <f t="array" ref="AE81">IF(AD81="","",IF(AH81&lt;V81,"Not Acceptable","Acceptable"))</f>
        <v/>
      </c>
      <c r="AF81" s="170" t="str" cm="1">
        <f t="array" ref="AF81">IF(D81="","",I81)</f>
        <v/>
      </c>
      <c r="AG81" s="161" t="str" cm="1">
        <f t="array" ref="AG81">IF(D81="","",VLOOKUP(F81,'9. All Habitats + Multipliers'!$C$4:$K$102,5,FALSE))</f>
        <v/>
      </c>
      <c r="AH81" s="178" t="str" cm="1">
        <f t="array" ref="AH81">IF(AG81="","",VLOOKUP(AG81,'11. Lists'!$B$47:$D$49,2,FALSE))</f>
        <v/>
      </c>
      <c r="AI81" s="161" t="str" cm="1">
        <f t="array" ref="AI81">IF(D81="","",J81)</f>
        <v/>
      </c>
      <c r="AJ81" s="162" t="str" cm="1">
        <f t="array" ref="AJ81">IF(AI81="","",VLOOKUP(AI81,'11. Lists'!$F$47:$G$51,2,FALSE))</f>
        <v/>
      </c>
      <c r="AK81" s="292"/>
      <c r="AL81" s="292"/>
      <c r="AM81" s="292"/>
      <c r="AN81" s="162" t="str" cm="1">
        <f t="array" ref="AN81">IF(H81="","",H81)</f>
        <v/>
      </c>
      <c r="AO81" s="162" t="str" cm="1">
        <f t="array" ref="AO81">IF(AN81="","",VLOOKUP(AN81,'11. Lists'!$F$36:$H$38,2,FALSE))</f>
        <v/>
      </c>
      <c r="AP81" s="178" t="str" cm="1">
        <f t="array" ref="AP81">IF(AN81="","",VLOOKUP(AN81,'11. Lists'!$F$36:$H$38,3,FALSE))</f>
        <v/>
      </c>
      <c r="AQ81" s="161"/>
      <c r="AR81" s="178"/>
      <c r="AS81" s="161"/>
      <c r="AT81" s="178"/>
      <c r="AU81" s="161" t="str" cm="1">
        <f t="array" ref="AU81">IF(D81="","",VLOOKUP(F81,'9. All Habitats + Multipliers'!$C$4:$K$102,8,FALSE))</f>
        <v/>
      </c>
      <c r="AV81" s="178" t="str" cm="1">
        <f t="array" ref="AV81">IF(AU81="","",VLOOKUP(AU81,'11. Lists'!$J$35:$K$38,2,FALSE))</f>
        <v/>
      </c>
      <c r="AW81" s="161" t="str" cm="1">
        <f t="array" ref="AW81">IF(D81="","",VLOOKUP(D81,'10. Condition and Temporal'!$B$6:$M$103,4,FALSE))</f>
        <v/>
      </c>
      <c r="AX81" s="178" t="str" cm="1">
        <f t="array" ref="AX81">IF(F81="","",IF(D81=F81,"Condition","Distinctiveness"))</f>
        <v/>
      </c>
      <c r="AY81" s="435" t="str">
        <v>1</v>
      </c>
      <c r="AZ81" s="443" t="str">
        <v>1</v>
      </c>
      <c r="BA81" s="299">
        <v>16</v>
      </c>
      <c r="BB81" s="162" t="str" cm="1">
        <f t="array" ref="BB81">TRIM(MID(SUBSTITUTE($AW$66,$BA$62,REPT(" ",LEN($AW$66))),($BA81-1)*LEN($AW$66)+1,LEN($AW$66)))</f>
        <v/>
      </c>
      <c r="BC81" s="162" t="str" cm="1">
        <f t="array" ref="BC81">TRIM(MID(SUBSTITUTE($AW$67,$BA$62,REPT(" ",LEN($AW$67))),($BA81-1)*LEN($AW$67)+1,LEN($AW$67)))</f>
        <v/>
      </c>
      <c r="BD81" s="162" t="str" cm="1">
        <f t="array" ref="BD81">TRIM(MID(SUBSTITUTE($AW$68,$BA$62,REPT(" ",LEN($AW$68))),($BA81-1)*LEN($AW$68)+1,LEN($AW$68)))</f>
        <v/>
      </c>
      <c r="BE81" s="162" t="str" cm="1">
        <f t="array" ref="BE81">TRIM(MID(SUBSTITUTE($AW$69,$BA$62,REPT(" ",LEN($AW$69))),($BA81-1)*LEN($AW$69)+1,LEN($AW$69)))</f>
        <v/>
      </c>
      <c r="BF81" s="162" t="str" cm="1">
        <f t="array" ref="BF81">TRIM(MID(SUBSTITUTE($AW$70,$BA$62,REPT(" ",LEN($AW$70))),($BA81-1)*LEN($AW$70)+1,LEN($AW$70)))</f>
        <v/>
      </c>
      <c r="BG81" s="162" t="str" cm="1">
        <f t="array" ref="BG81">TRIM(MID(SUBSTITUTE($AW$71,$BA$62,REPT(" ",LEN($AW$71))),($BA81-1)*LEN($AW$71)+1,LEN($AW$71)))</f>
        <v/>
      </c>
      <c r="BH81" s="162" t="str" cm="1">
        <f t="array" ref="BH81">TRIM(MID(SUBSTITUTE($AW$72,$BA$62,REPT(" ",LEN($AW$72))),($BA81-1)*LEN($AW$72)+1,LEN($AW$72)))</f>
        <v/>
      </c>
      <c r="BI81" s="162" t="str" cm="1">
        <f t="array" ref="BI81">TRIM(MID(SUBSTITUTE($AW$73,$BA$62,REPT(" ",LEN($AW$73))),($BA81-1)*LEN($AW$73)+1,LEN($AW$73)))</f>
        <v/>
      </c>
      <c r="BJ81" s="162" t="str" cm="1">
        <f t="array" ref="BJ81">TRIM(MID(SUBSTITUTE($AW$74,$BA$62,REPT(" ",LEN($AW$74))),($BA81-1)*LEN($AW$74)+1,LEN($AW$74)))</f>
        <v/>
      </c>
      <c r="BK81" s="162" t="str" cm="1">
        <f t="array" ref="BK81">TRIM(MID(SUBSTITUTE($AW$75,$BA$62,REPT(" ",LEN($AW$75))),($BA81-1)*LEN($AW$75)+1,LEN($AW$75)))</f>
        <v/>
      </c>
      <c r="BL81" s="162" t="str" cm="1">
        <f t="array" ref="BL81">TRIM(MID(SUBSTITUTE($AW$76,$BA$62,REPT(" ",LEN($AW$76))),($BA81-1)*LEN($AW$76)+1,LEN($AW$76)))</f>
        <v/>
      </c>
      <c r="BM81" s="162" t="str" cm="1">
        <f t="array" ref="BM81">TRIM(MID(SUBSTITUTE($AW$77,$BA$62,REPT(" ",LEN($AW$77))),($BA81-1)*LEN($AW$77)+1,LEN($AW$77)))</f>
        <v/>
      </c>
      <c r="BN81" s="162" t="str" cm="1">
        <f t="array" ref="BN81">TRIM(MID(SUBSTITUTE($AW$78,$BA$62,REPT(" ",LEN($AW$78))),($BA81-1)*LEN($AW$78)+1,LEN($AW$78)))</f>
        <v/>
      </c>
      <c r="BO81" s="162" t="str" cm="1">
        <f t="array" ref="BO81">TRIM(MID(SUBSTITUTE($AW$79,$BA$62,REPT(" ",LEN($AW$79))),($BA81-1)*LEN($AW$79)+1,LEN($AW$79)))</f>
        <v/>
      </c>
      <c r="BP81" s="162" t="str" cm="1">
        <f t="array" ref="BP81">TRIM(MID(SUBSTITUTE($AW$80,$BA$62,REPT(" ",LEN($AW$80))),($BA81-1)*LEN($AW$80)+1,LEN($AW$80)))</f>
        <v/>
      </c>
      <c r="BQ81" s="162" t="str" cm="1">
        <f t="array" ref="BQ81">TRIM(MID(SUBSTITUTE($AW$81,$BA$62,REPT(" ",LEN($AW$81))),($BA81-1)*LEN($AW$81)+1,LEN($AW$81)))</f>
        <v/>
      </c>
      <c r="BR81" s="162" t="str" cm="1">
        <f t="array" ref="BR81">TRIM(MID(SUBSTITUTE($AW$82,$BA$62,REPT(" ",LEN($AW$82))),($BA81-1)*LEN($AW$82)+1,LEN($AW$82)))</f>
        <v/>
      </c>
      <c r="BS81" s="162" t="str" cm="1">
        <f t="array" ref="BS81">TRIM(MID(SUBSTITUTE($AW$83,$BA$62,REPT(" ",LEN($AW$83))),($BA81-1)*LEN($AW$83)+1,LEN($AW$83)))</f>
        <v/>
      </c>
      <c r="BT81" s="162" t="str" cm="1">
        <f t="array" ref="BT81">TRIM(MID(SUBSTITUTE($AW$84,$BA$62,REPT(" ",LEN($AW$84))),($BA81-1)*LEN($AW$84)+1,LEN($AW$84)))</f>
        <v/>
      </c>
      <c r="BU81" s="178" t="str" cm="1">
        <f t="array" ref="BU81">TRIM(MID(SUBSTITUTE($AW$85,$BA$62,REPT(" ",LEN($AW$85))),($BA81-1)*LEN($AW$85)+1,LEN($AW$85)))</f>
        <v/>
      </c>
      <c r="BV81" s="161" t="str" cm="1">
        <f t="array" ref="BV81">IF(BX81=0,"",CONCATENATE(BW81,"66:",BW81,BX81+65))</f>
        <v/>
      </c>
      <c r="BW81" s="300" t="s">
        <v>213</v>
      </c>
      <c r="BX81" s="301" cm="1">
        <f t="array" ref="BX81">BQ64</f>
        <v>0</v>
      </c>
    </row>
    <row r="82" spans="1:76" ht="15.6" customHeight="1">
      <c r="A82" s="224"/>
      <c r="B82" s="171">
        <v>17</v>
      </c>
      <c r="C82" s="302" t="str" cm="1">
        <f t="array" ref="C82">IF(D82="","",C27)</f>
        <v/>
      </c>
      <c r="D82" s="303" t="str" cm="1">
        <f t="array" ref="D82">IF(OR(K27="",K27=0),"",D27)</f>
        <v/>
      </c>
      <c r="E82" s="304" t="str" cm="1">
        <f t="array" ref="E82">IF(AX82="","",AX82)</f>
        <v/>
      </c>
      <c r="F82" s="737"/>
      <c r="G82" s="738"/>
      <c r="H82" s="283"/>
      <c r="I82" s="285" t="str" cm="1">
        <f t="array" ref="I82">IF(OR(K27="",K27=0),"",K27)</f>
        <v/>
      </c>
      <c r="J82" s="1015" t="str" cm="1">
        <f t="array" ref="J82">IF(F82="","",VLOOKUP(F82,'10. Condition and Temporal'!$B$6:$F$103,5,FALSE))</f>
        <v/>
      </c>
      <c r="K82" s="744"/>
      <c r="L82" s="239" t="str" cm="1">
        <f t="array" ref="L82">IFERROR(IF(D82="","",IF(AX82="Distinctiveness",(((((I82*AH82*AJ82*AY82)-(I82*V82*X82))*(AV82*AT82))+(I82*V82*X82))*AP82)/1000,((((I82*AH82*AJ82*AY82)-(I82*V82*X82*AJ27))*(AV82*AR82))+(I82*V82*X82*AJ27))*AP82/1000)),"This intervention is not permitted within the SSM ▲")</f>
        <v/>
      </c>
      <c r="M82" s="753" t="str" cm="1">
        <f t="array" ref="M82">IFERROR(IF(F82="","",L82-AD82),"Error ▲")</f>
        <v/>
      </c>
      <c r="N82" s="754"/>
      <c r="O82" s="236"/>
      <c r="P82" s="180"/>
      <c r="Q82" s="225"/>
      <c r="R82" s="720"/>
      <c r="S82" s="226"/>
      <c r="T82" s="170" t="str" cm="1">
        <f t="array" ref="T82">IF(D82="","",K27)</f>
        <v/>
      </c>
      <c r="U82" s="161" t="str" cm="1">
        <f t="array" ref="U82">IF($D82="","",T27)</f>
        <v/>
      </c>
      <c r="V82" s="178" t="str" cm="1">
        <f t="array" ref="V82">IF($D82="","",V27)</f>
        <v/>
      </c>
      <c r="W82" s="170" t="str" cm="1">
        <f t="array" ref="W82">IF($D82="","",W27)</f>
        <v/>
      </c>
      <c r="X82" s="161" t="str" cm="1">
        <f t="array" ref="X82">IF($D82="","",X27)</f>
        <v/>
      </c>
      <c r="Y82" s="292"/>
      <c r="Z82" s="292"/>
      <c r="AA82" s="292"/>
      <c r="AB82" s="178" t="str" cm="1">
        <f t="array" ref="AB82">IF($D82="","",AB27)</f>
        <v/>
      </c>
      <c r="AC82" s="161" t="str" cm="1">
        <f t="array" ref="AC82">IF($D82="","",AD27)</f>
        <v/>
      </c>
      <c r="AD82" s="178" t="str" cm="1">
        <f t="array" ref="AD82">IF(AC82="","",((T82*V82*X82)*AC82*AJ27)/1000)</f>
        <v/>
      </c>
      <c r="AE82" s="170" t="str" cm="1">
        <f t="array" ref="AE82">IF(AD82="","",IF(AH82&lt;V82,"Not Acceptable","Acceptable"))</f>
        <v/>
      </c>
      <c r="AF82" s="170" t="str" cm="1">
        <f t="array" ref="AF82">IF(D82="","",I82)</f>
        <v/>
      </c>
      <c r="AG82" s="161" t="str" cm="1">
        <f t="array" ref="AG82">IF(D82="","",VLOOKUP(F82,'9. All Habitats + Multipliers'!$C$4:$K$102,5,FALSE))</f>
        <v/>
      </c>
      <c r="AH82" s="178" t="str" cm="1">
        <f t="array" ref="AH82">IF(AG82="","",VLOOKUP(AG82,'11. Lists'!$B$47:$D$49,2,FALSE))</f>
        <v/>
      </c>
      <c r="AI82" s="161" t="str" cm="1">
        <f t="array" ref="AI82">IF(D82="","",J82)</f>
        <v/>
      </c>
      <c r="AJ82" s="162" t="str" cm="1">
        <f t="array" ref="AJ82">IF(AI82="","",VLOOKUP(AI82,'11. Lists'!$F$47:$G$51,2,FALSE))</f>
        <v/>
      </c>
      <c r="AK82" s="292"/>
      <c r="AL82" s="292"/>
      <c r="AM82" s="292"/>
      <c r="AN82" s="162" t="str" cm="1">
        <f t="array" ref="AN82">IF(H82="","",H82)</f>
        <v/>
      </c>
      <c r="AO82" s="162" t="str" cm="1">
        <f t="array" ref="AO82">IF(AN82="","",VLOOKUP(AN82,'11. Lists'!$F$36:$H$38,2,FALSE))</f>
        <v/>
      </c>
      <c r="AP82" s="178" t="str" cm="1">
        <f t="array" ref="AP82">IF(AN82="","",VLOOKUP(AN82,'11. Lists'!$F$36:$H$38,3,FALSE))</f>
        <v/>
      </c>
      <c r="AQ82" s="161"/>
      <c r="AR82" s="178"/>
      <c r="AS82" s="161"/>
      <c r="AT82" s="178"/>
      <c r="AU82" s="161" t="str" cm="1">
        <f t="array" ref="AU82">IF(D82="","",VLOOKUP(F82,'9. All Habitats + Multipliers'!$C$4:$K$102,8,FALSE))</f>
        <v/>
      </c>
      <c r="AV82" s="178" t="str" cm="1">
        <f t="array" ref="AV82">IF(AU82="","",VLOOKUP(AU82,'11. Lists'!$J$35:$K$38,2,FALSE))</f>
        <v/>
      </c>
      <c r="AW82" s="161" t="str" cm="1">
        <f t="array" ref="AW82">IF(D82="","",VLOOKUP(D82,'10. Condition and Temporal'!$B$6:$M$103,4,FALSE))</f>
        <v/>
      </c>
      <c r="AX82" s="178" t="str" cm="1">
        <f t="array" ref="AX82">IF(F82="","",IF(D82=F82,"Condition","Distinctiveness"))</f>
        <v/>
      </c>
      <c r="AY82" s="435" t="str">
        <v>1</v>
      </c>
      <c r="AZ82" s="443" t="str">
        <v>1</v>
      </c>
      <c r="BA82" s="299">
        <v>17</v>
      </c>
      <c r="BB82" s="162" t="str" cm="1">
        <f t="array" ref="BB82">TRIM(MID(SUBSTITUTE($AW$66,$BA$62,REPT(" ",LEN($AW$66))),($BA82-1)*LEN($AW$66)+1,LEN($AW$66)))</f>
        <v/>
      </c>
      <c r="BC82" s="162" t="str" cm="1">
        <f t="array" ref="BC82">TRIM(MID(SUBSTITUTE($AW$67,$BA$62,REPT(" ",LEN($AW$67))),($BA82-1)*LEN($AW$67)+1,LEN($AW$67)))</f>
        <v/>
      </c>
      <c r="BD82" s="162" t="str" cm="1">
        <f t="array" ref="BD82">TRIM(MID(SUBSTITUTE($AW$68,$BA$62,REPT(" ",LEN($AW$68))),($BA82-1)*LEN($AW$68)+1,LEN($AW$68)))</f>
        <v/>
      </c>
      <c r="BE82" s="162" t="str" cm="1">
        <f t="array" ref="BE82">TRIM(MID(SUBSTITUTE($AW$69,$BA$62,REPT(" ",LEN($AW$69))),($BA82-1)*LEN($AW$69)+1,LEN($AW$69)))</f>
        <v/>
      </c>
      <c r="BF82" s="162" t="str" cm="1">
        <f t="array" ref="BF82">TRIM(MID(SUBSTITUTE($AW$70,$BA$62,REPT(" ",LEN($AW$70))),($BA82-1)*LEN($AW$70)+1,LEN($AW$70)))</f>
        <v/>
      </c>
      <c r="BG82" s="162" t="str" cm="1">
        <f t="array" ref="BG82">TRIM(MID(SUBSTITUTE($AW$71,$BA$62,REPT(" ",LEN($AW$71))),($BA82-1)*LEN($AW$71)+1,LEN($AW$71)))</f>
        <v/>
      </c>
      <c r="BH82" s="162" t="str" cm="1">
        <f t="array" ref="BH82">TRIM(MID(SUBSTITUTE($AW$72,$BA$62,REPT(" ",LEN($AW$72))),($BA82-1)*LEN($AW$72)+1,LEN($AW$72)))</f>
        <v/>
      </c>
      <c r="BI82" s="162" t="str" cm="1">
        <f t="array" ref="BI82">TRIM(MID(SUBSTITUTE($AW$73,$BA$62,REPT(" ",LEN($AW$73))),($BA82-1)*LEN($AW$73)+1,LEN($AW$73)))</f>
        <v/>
      </c>
      <c r="BJ82" s="162" t="str" cm="1">
        <f t="array" ref="BJ82">TRIM(MID(SUBSTITUTE($AW$74,$BA$62,REPT(" ",LEN($AW$74))),($BA82-1)*LEN($AW$74)+1,LEN($AW$74)))</f>
        <v/>
      </c>
      <c r="BK82" s="162" t="str" cm="1">
        <f t="array" ref="BK82">TRIM(MID(SUBSTITUTE($AW$75,$BA$62,REPT(" ",LEN($AW$75))),($BA82-1)*LEN($AW$75)+1,LEN($AW$75)))</f>
        <v/>
      </c>
      <c r="BL82" s="162" t="str" cm="1">
        <f t="array" ref="BL82">TRIM(MID(SUBSTITUTE($AW$76,$BA$62,REPT(" ",LEN($AW$76))),($BA82-1)*LEN($AW$76)+1,LEN($AW$76)))</f>
        <v/>
      </c>
      <c r="BM82" s="162" t="str" cm="1">
        <f t="array" ref="BM82">TRIM(MID(SUBSTITUTE($AW$77,$BA$62,REPT(" ",LEN($AW$77))),($BA82-1)*LEN($AW$77)+1,LEN($AW$77)))</f>
        <v/>
      </c>
      <c r="BN82" s="162" t="str" cm="1">
        <f t="array" ref="BN82">TRIM(MID(SUBSTITUTE($AW$78,$BA$62,REPT(" ",LEN($AW$78))),($BA82-1)*LEN($AW$78)+1,LEN($AW$78)))</f>
        <v/>
      </c>
      <c r="BO82" s="162" t="str" cm="1">
        <f t="array" ref="BO82">TRIM(MID(SUBSTITUTE($AW$79,$BA$62,REPT(" ",LEN($AW$79))),($BA82-1)*LEN($AW$79)+1,LEN($AW$79)))</f>
        <v/>
      </c>
      <c r="BP82" s="162" t="str" cm="1">
        <f t="array" ref="BP82">TRIM(MID(SUBSTITUTE($AW$80,$BA$62,REPT(" ",LEN($AW$80))),($BA82-1)*LEN($AW$80)+1,LEN($AW$80)))</f>
        <v/>
      </c>
      <c r="BQ82" s="162" t="str" cm="1">
        <f t="array" ref="BQ82">TRIM(MID(SUBSTITUTE($AW$81,$BA$62,REPT(" ",LEN($AW$81))),($BA82-1)*LEN($AW$81)+1,LEN($AW$81)))</f>
        <v/>
      </c>
      <c r="BR82" s="162" t="str" cm="1">
        <f t="array" ref="BR82">TRIM(MID(SUBSTITUTE($AW$82,$BA$62,REPT(" ",LEN($AW$82))),($BA82-1)*LEN($AW$82)+1,LEN($AW$82)))</f>
        <v/>
      </c>
      <c r="BS82" s="162" t="str" cm="1">
        <f t="array" ref="BS82">TRIM(MID(SUBSTITUTE($AW$83,$BA$62,REPT(" ",LEN($AW$83))),($BA82-1)*LEN($AW$83)+1,LEN($AW$83)))</f>
        <v/>
      </c>
      <c r="BT82" s="162" t="str" cm="1">
        <f t="array" ref="BT82">TRIM(MID(SUBSTITUTE($AW$84,$BA$62,REPT(" ",LEN($AW$84))),($BA82-1)*LEN($AW$84)+1,LEN($AW$84)))</f>
        <v/>
      </c>
      <c r="BU82" s="178" t="str" cm="1">
        <f t="array" ref="BU82">TRIM(MID(SUBSTITUTE($AW$85,$BA$62,REPT(" ",LEN($AW$85))),($BA82-1)*LEN($AW$85)+1,LEN($AW$85)))</f>
        <v/>
      </c>
      <c r="BV82" s="161" t="str" cm="1">
        <f t="array" ref="BV82">IF(BX82=0,"",CONCATENATE(BW82,"66:",BW82,BX82+65))</f>
        <v/>
      </c>
      <c r="BW82" s="300" t="s">
        <v>214</v>
      </c>
      <c r="BX82" s="301" cm="1">
        <f t="array" ref="BX82">BR64</f>
        <v>0</v>
      </c>
    </row>
    <row r="83" spans="1:76" ht="15.75" customHeight="1">
      <c r="A83" s="224"/>
      <c r="B83" s="171">
        <v>18</v>
      </c>
      <c r="C83" s="302" t="str" cm="1">
        <f t="array" ref="C83">IF(D83="","",C28)</f>
        <v/>
      </c>
      <c r="D83" s="303" t="str" cm="1">
        <f t="array" ref="D83">IF(OR(K28="",K28=0),"",D28)</f>
        <v/>
      </c>
      <c r="E83" s="304" t="str" cm="1">
        <f t="array" ref="E83">IF(AX83="","",AX83)</f>
        <v/>
      </c>
      <c r="F83" s="737"/>
      <c r="G83" s="738"/>
      <c r="H83" s="283"/>
      <c r="I83" s="285" t="str" cm="1">
        <f t="array" ref="I83">IF(OR(K28="",K28=0),"",K28)</f>
        <v/>
      </c>
      <c r="J83" s="1015" t="str" cm="1">
        <f t="array" ref="J83">IF(F83="","",VLOOKUP(F83,'10. Condition and Temporal'!$B$6:$F$103,5,FALSE))</f>
        <v/>
      </c>
      <c r="K83" s="744"/>
      <c r="L83" s="239" t="str" cm="1">
        <f t="array" ref="L83">IFERROR(IF(D83="","",IF(AX83="Distinctiveness",(((((I83*AH83*AJ83*AY83)-(I83*V83*X83))*(AV83*AT83))+(I83*V83*X83))*AP83)/1000,((((I83*AH83*AJ83*AY83)-(I83*V83*X83*AJ28))*(AV83*AR83))+(I83*V83*X83*AJ28))*AP83/1000)),"This intervention is not permitted within the SSM ▲")</f>
        <v/>
      </c>
      <c r="M83" s="753" t="str" cm="1">
        <f t="array" ref="M83">IFERROR(IF(F83="","",L83-AD83),"Error ▲")</f>
        <v/>
      </c>
      <c r="N83" s="754"/>
      <c r="O83" s="236"/>
      <c r="P83" s="180"/>
      <c r="Q83" s="225"/>
      <c r="R83" s="720"/>
      <c r="S83" s="226"/>
      <c r="T83" s="170" t="str" cm="1">
        <f t="array" ref="T83">IF(D83="","",K28)</f>
        <v/>
      </c>
      <c r="U83" s="161" t="str" cm="1">
        <f t="array" ref="U83">IF($D83="","",T28)</f>
        <v/>
      </c>
      <c r="V83" s="178" t="str" cm="1">
        <f t="array" ref="V83">IF($D83="","",V28)</f>
        <v/>
      </c>
      <c r="W83" s="170" t="str" cm="1">
        <f t="array" ref="W83">IF($D83="","",W28)</f>
        <v/>
      </c>
      <c r="X83" s="161" t="str" cm="1">
        <f t="array" ref="X83">IF($D83="","",X28)</f>
        <v/>
      </c>
      <c r="Y83" s="292"/>
      <c r="Z83" s="292"/>
      <c r="AA83" s="292"/>
      <c r="AB83" s="178" t="str" cm="1">
        <f t="array" ref="AB83">IF($D83="","",AB28)</f>
        <v/>
      </c>
      <c r="AC83" s="161" t="str" cm="1">
        <f t="array" ref="AC83">IF($D83="","",AD28)</f>
        <v/>
      </c>
      <c r="AD83" s="178" t="str" cm="1">
        <f t="array" ref="AD83">IF(AC83="","",((T83*V83*X83)*AC83*AJ28)/1000)</f>
        <v/>
      </c>
      <c r="AE83" s="170" t="str" cm="1">
        <f t="array" ref="AE83">IF(AD83="","",IF(AH83&lt;V83,"Not Acceptable","Acceptable"))</f>
        <v/>
      </c>
      <c r="AF83" s="170" t="str" cm="1">
        <f t="array" ref="AF83">IF(D83="","",I83)</f>
        <v/>
      </c>
      <c r="AG83" s="161" t="str" cm="1">
        <f t="array" ref="AG83">IF(D83="","",VLOOKUP(F83,'9. All Habitats + Multipliers'!$C$4:$K$102,5,FALSE))</f>
        <v/>
      </c>
      <c r="AH83" s="178" t="str" cm="1">
        <f t="array" ref="AH83">IF(AG83="","",VLOOKUP(AG83,'11. Lists'!$B$47:$D$49,2,FALSE))</f>
        <v/>
      </c>
      <c r="AI83" s="161" t="str" cm="1">
        <f t="array" ref="AI83">IF(D83="","",J83)</f>
        <v/>
      </c>
      <c r="AJ83" s="162" t="str" cm="1">
        <f t="array" ref="AJ83">IF(AI83="","",VLOOKUP(AI83,'11. Lists'!$F$47:$G$51,2,FALSE))</f>
        <v/>
      </c>
      <c r="AK83" s="292"/>
      <c r="AL83" s="292"/>
      <c r="AM83" s="292"/>
      <c r="AN83" s="162" t="str" cm="1">
        <f t="array" ref="AN83">IF(H83="","",H83)</f>
        <v/>
      </c>
      <c r="AO83" s="162" t="str" cm="1">
        <f t="array" ref="AO83">IF(AN83="","",VLOOKUP(AN83,'11. Lists'!$F$36:$H$38,2,FALSE))</f>
        <v/>
      </c>
      <c r="AP83" s="178" t="str" cm="1">
        <f t="array" ref="AP83">IF(AN83="","",VLOOKUP(AN83,'11. Lists'!$F$36:$H$38,3,FALSE))</f>
        <v/>
      </c>
      <c r="AQ83" s="161"/>
      <c r="AR83" s="178"/>
      <c r="AS83" s="161"/>
      <c r="AT83" s="178"/>
      <c r="AU83" s="161" t="str" cm="1">
        <f t="array" ref="AU83">IF(D83="","",VLOOKUP(F83,'9. All Habitats + Multipliers'!$C$4:$K$102,8,FALSE))</f>
        <v/>
      </c>
      <c r="AV83" s="178" t="str" cm="1">
        <f t="array" ref="AV83">IF(AU83="","",VLOOKUP(AU83,'11. Lists'!$J$35:$K$38,2,FALSE))</f>
        <v/>
      </c>
      <c r="AW83" s="161" t="str" cm="1">
        <f t="array" ref="AW83">IF(D83="","",VLOOKUP(D83,'10. Condition and Temporal'!$B$6:$M$103,4,FALSE))</f>
        <v/>
      </c>
      <c r="AX83" s="178" t="str" cm="1">
        <f t="array" ref="AX83">IF(F83="","",IF(D83=F83,"Condition","Distinctiveness"))</f>
        <v/>
      </c>
      <c r="AY83" s="435" t="str">
        <v>1</v>
      </c>
      <c r="AZ83" s="443" t="str">
        <v>1</v>
      </c>
      <c r="BA83" s="299">
        <v>18</v>
      </c>
      <c r="BB83" s="162" t="str" cm="1">
        <f t="array" ref="BB83">TRIM(MID(SUBSTITUTE($AW$66,$BA$62,REPT(" ",LEN($AW$66))),($BA83-1)*LEN($AW$66)+1,LEN($AW$66)))</f>
        <v/>
      </c>
      <c r="BC83" s="162" t="str" cm="1">
        <f t="array" ref="BC83">TRIM(MID(SUBSTITUTE($AW$67,$BA$62,REPT(" ",LEN($AW$67))),($BA83-1)*LEN($AW$67)+1,LEN($AW$67)))</f>
        <v/>
      </c>
      <c r="BD83" s="162" t="str" cm="1">
        <f t="array" ref="BD83">TRIM(MID(SUBSTITUTE($AW$68,$BA$62,REPT(" ",LEN($AW$68))),($BA83-1)*LEN($AW$68)+1,LEN($AW$68)))</f>
        <v/>
      </c>
      <c r="BE83" s="162" t="str" cm="1">
        <f t="array" ref="BE83">TRIM(MID(SUBSTITUTE($AW$69,$BA$62,REPT(" ",LEN($AW$69))),($BA83-1)*LEN($AW$69)+1,LEN($AW$69)))</f>
        <v/>
      </c>
      <c r="BF83" s="162" t="str" cm="1">
        <f t="array" ref="BF83">TRIM(MID(SUBSTITUTE($AW$70,$BA$62,REPT(" ",LEN($AW$70))),($BA83-1)*LEN($AW$70)+1,LEN($AW$70)))</f>
        <v/>
      </c>
      <c r="BG83" s="162" t="str" cm="1">
        <f t="array" ref="BG83">TRIM(MID(SUBSTITUTE($AW$71,$BA$62,REPT(" ",LEN($AW$71))),($BA83-1)*LEN($AW$71)+1,LEN($AW$71)))</f>
        <v/>
      </c>
      <c r="BH83" s="162" t="str" cm="1">
        <f t="array" ref="BH83">TRIM(MID(SUBSTITUTE($AW$72,$BA$62,REPT(" ",LEN($AW$72))),($BA83-1)*LEN($AW$72)+1,LEN($AW$72)))</f>
        <v/>
      </c>
      <c r="BI83" s="162" t="str" cm="1">
        <f t="array" ref="BI83">TRIM(MID(SUBSTITUTE($AW$73,$BA$62,REPT(" ",LEN($AW$73))),($BA83-1)*LEN($AW$73)+1,LEN($AW$73)))</f>
        <v/>
      </c>
      <c r="BJ83" s="162" t="str" cm="1">
        <f t="array" ref="BJ83">TRIM(MID(SUBSTITUTE($AW$74,$BA$62,REPT(" ",LEN($AW$74))),($BA83-1)*LEN($AW$74)+1,LEN($AW$74)))</f>
        <v/>
      </c>
      <c r="BK83" s="162" t="str" cm="1">
        <f t="array" ref="BK83">TRIM(MID(SUBSTITUTE($AW$75,$BA$62,REPT(" ",LEN($AW$75))),($BA83-1)*LEN($AW$75)+1,LEN($AW$75)))</f>
        <v/>
      </c>
      <c r="BL83" s="162" t="str" cm="1">
        <f t="array" ref="BL83">TRIM(MID(SUBSTITUTE($AW$76,$BA$62,REPT(" ",LEN($AW$76))),($BA83-1)*LEN($AW$76)+1,LEN($AW$76)))</f>
        <v/>
      </c>
      <c r="BM83" s="162" t="str" cm="1">
        <f t="array" ref="BM83">TRIM(MID(SUBSTITUTE($AW$77,$BA$62,REPT(" ",LEN($AW$77))),($BA83-1)*LEN($AW$77)+1,LEN($AW$77)))</f>
        <v/>
      </c>
      <c r="BN83" s="162" t="str" cm="1">
        <f t="array" ref="BN83">TRIM(MID(SUBSTITUTE($AW$78,$BA$62,REPT(" ",LEN($AW$78))),($BA83-1)*LEN($AW$78)+1,LEN($AW$78)))</f>
        <v/>
      </c>
      <c r="BO83" s="162" t="str" cm="1">
        <f t="array" ref="BO83">TRIM(MID(SUBSTITUTE($AW$79,$BA$62,REPT(" ",LEN($AW$79))),($BA83-1)*LEN($AW$79)+1,LEN($AW$79)))</f>
        <v/>
      </c>
      <c r="BP83" s="162" t="str" cm="1">
        <f t="array" ref="BP83">TRIM(MID(SUBSTITUTE($AW$80,$BA$62,REPT(" ",LEN($AW$80))),($BA83-1)*LEN($AW$80)+1,LEN($AW$80)))</f>
        <v/>
      </c>
      <c r="BQ83" s="162" t="str" cm="1">
        <f t="array" ref="BQ83">TRIM(MID(SUBSTITUTE($AW$81,$BA$62,REPT(" ",LEN($AW$81))),($BA83-1)*LEN($AW$81)+1,LEN($AW$81)))</f>
        <v/>
      </c>
      <c r="BR83" s="162" t="str" cm="1">
        <f t="array" ref="BR83">TRIM(MID(SUBSTITUTE($AW$82,$BA$62,REPT(" ",LEN($AW$82))),($BA83-1)*LEN($AW$82)+1,LEN($AW$82)))</f>
        <v/>
      </c>
      <c r="BS83" s="162" t="str" cm="1">
        <f t="array" ref="BS83">TRIM(MID(SUBSTITUTE($AW$83,$BA$62,REPT(" ",LEN($AW$83))),($BA83-1)*LEN($AW$83)+1,LEN($AW$83)))</f>
        <v/>
      </c>
      <c r="BT83" s="162" t="str" cm="1">
        <f t="array" ref="BT83">TRIM(MID(SUBSTITUTE($AW$84,$BA$62,REPT(" ",LEN($AW$84))),($BA83-1)*LEN($AW$84)+1,LEN($AW$84)))</f>
        <v/>
      </c>
      <c r="BU83" s="178" t="str" cm="1">
        <f t="array" ref="BU83">TRIM(MID(SUBSTITUTE($AW$85,$BA$62,REPT(" ",LEN($AW$85))),($BA83-1)*LEN($AW$85)+1,LEN($AW$85)))</f>
        <v/>
      </c>
      <c r="BV83" s="161" t="str" cm="1">
        <f t="array" ref="BV83">IF(BX83=0,"",CONCATENATE(BW83,"66:",BW83,BX83+65))</f>
        <v/>
      </c>
      <c r="BW83" s="300" t="s">
        <v>215</v>
      </c>
      <c r="BX83" s="301" cm="1">
        <f t="array" ref="BX83">BS64</f>
        <v>0</v>
      </c>
    </row>
    <row r="84" spans="1:76" ht="15.75" customHeight="1">
      <c r="A84" s="224"/>
      <c r="B84" s="171">
        <v>19</v>
      </c>
      <c r="C84" s="302" t="str" cm="1">
        <f t="array" ref="C84">IF(D84="","",C29)</f>
        <v/>
      </c>
      <c r="D84" s="303" t="str" cm="1">
        <f t="array" ref="D84">IF(OR(K29="",K29=0),"",D29)</f>
        <v/>
      </c>
      <c r="E84" s="304" t="str" cm="1">
        <f t="array" ref="E84">IF(AX84="","",AX84)</f>
        <v/>
      </c>
      <c r="F84" s="737"/>
      <c r="G84" s="738"/>
      <c r="H84" s="283"/>
      <c r="I84" s="285" t="str" cm="1">
        <f t="array" ref="I84">IF(OR(K29="",K29=0),"",K29)</f>
        <v/>
      </c>
      <c r="J84" s="1015" t="str" cm="1">
        <f t="array" ref="J84">IF(F84="","",VLOOKUP(F84,'10. Condition and Temporal'!$B$6:$F$103,5,FALSE))</f>
        <v/>
      </c>
      <c r="K84" s="744"/>
      <c r="L84" s="239" t="str" cm="1">
        <f t="array" ref="L84">IFERROR(IF(D84="","",IF(AX84="Distinctiveness",(((((I84*AH84*AJ84*AY84)-(I84*V84*X84))*(AV84*AT84))+(I84*V84*X84))*AP84)/1000,((((I84*AH84*AJ84*AY84)-(I84*V84*X84*AJ29))*(AV84*AR84))+(I84*V84*X84*AJ29))*AP84/1000)),"This intervention is not permitted within the SSM ▲")</f>
        <v/>
      </c>
      <c r="M84" s="753" t="str" cm="1">
        <f t="array" ref="M84">IFERROR(IF(F84="","",L84-AD84),"Error ▲")</f>
        <v/>
      </c>
      <c r="N84" s="754"/>
      <c r="O84" s="236"/>
      <c r="P84" s="180"/>
      <c r="Q84" s="225"/>
      <c r="R84" s="720"/>
      <c r="S84" s="226"/>
      <c r="T84" s="170" t="str" cm="1">
        <f t="array" ref="T84">IF(D84="","",K29)</f>
        <v/>
      </c>
      <c r="U84" s="161" t="str" cm="1">
        <f t="array" ref="U84">IF($D84="","",T29)</f>
        <v/>
      </c>
      <c r="V84" s="178" t="str" cm="1">
        <f t="array" ref="V84">IF($D84="","",V29)</f>
        <v/>
      </c>
      <c r="W84" s="170" t="str" cm="1">
        <f t="array" ref="W84">IF($D84="","",W29)</f>
        <v/>
      </c>
      <c r="X84" s="161" t="str" cm="1">
        <f t="array" ref="X84">IF($D84="","",X29)</f>
        <v/>
      </c>
      <c r="Y84" s="292"/>
      <c r="Z84" s="292"/>
      <c r="AA84" s="292"/>
      <c r="AB84" s="178" t="str" cm="1">
        <f t="array" ref="AB84">IF($D84="","",AB29)</f>
        <v/>
      </c>
      <c r="AC84" s="161" t="str" cm="1">
        <f t="array" ref="AC84">IF($D84="","",AD29)</f>
        <v/>
      </c>
      <c r="AD84" s="178" t="str" cm="1">
        <f t="array" ref="AD84">IF(AC84="","",((T84*V84*X84)*AC84*AJ29)/1000)</f>
        <v/>
      </c>
      <c r="AE84" s="170" t="str" cm="1">
        <f t="array" ref="AE84">IF(AD84="","",IF(AH84&lt;V84,"Not Acceptable","Acceptable"))</f>
        <v/>
      </c>
      <c r="AF84" s="170" t="str" cm="1">
        <f t="array" ref="AF84">IF(D84="","",I84)</f>
        <v/>
      </c>
      <c r="AG84" s="161" t="str" cm="1">
        <f t="array" ref="AG84">IF(D84="","",VLOOKUP(F84,'9. All Habitats + Multipliers'!$C$4:$K$102,5,FALSE))</f>
        <v/>
      </c>
      <c r="AH84" s="178" t="str" cm="1">
        <f t="array" ref="AH84">IF(AG84="","",VLOOKUP(AG84,'11. Lists'!$B$47:$D$49,2,FALSE))</f>
        <v/>
      </c>
      <c r="AI84" s="161" t="str" cm="1">
        <f t="array" ref="AI84">IF(D84="","",J84)</f>
        <v/>
      </c>
      <c r="AJ84" s="162" t="str" cm="1">
        <f t="array" ref="AJ84">IF(AI84="","",VLOOKUP(AI84,'11. Lists'!$F$47:$G$51,2,FALSE))</f>
        <v/>
      </c>
      <c r="AK84" s="292"/>
      <c r="AL84" s="292"/>
      <c r="AM84" s="292"/>
      <c r="AN84" s="162" t="str" cm="1">
        <f t="array" ref="AN84">IF(H84="","",H84)</f>
        <v/>
      </c>
      <c r="AO84" s="162" t="str" cm="1">
        <f t="array" ref="AO84">IF(AN84="","",VLOOKUP(AN84,'11. Lists'!$F$36:$H$38,2,FALSE))</f>
        <v/>
      </c>
      <c r="AP84" s="178" t="str" cm="1">
        <f t="array" ref="AP84">IF(AN84="","",VLOOKUP(AN84,'11. Lists'!$F$36:$H$38,3,FALSE))</f>
        <v/>
      </c>
      <c r="AQ84" s="161"/>
      <c r="AR84" s="178"/>
      <c r="AS84" s="161"/>
      <c r="AT84" s="178"/>
      <c r="AU84" s="161" t="str" cm="1">
        <f t="array" ref="AU84">IF(D84="","",VLOOKUP(F84,'9. All Habitats + Multipliers'!$C$4:$K$102,8,FALSE))</f>
        <v/>
      </c>
      <c r="AV84" s="178" t="str" cm="1">
        <f t="array" ref="AV84">IF(AU84="","",VLOOKUP(AU84,'11. Lists'!$J$35:$K$38,2,FALSE))</f>
        <v/>
      </c>
      <c r="AW84" s="161" t="str" cm="1">
        <f t="array" ref="AW84">IF(D84="","",VLOOKUP(D84,'10. Condition and Temporal'!$B$6:$M$103,4,FALSE))</f>
        <v/>
      </c>
      <c r="AX84" s="178" t="str" cm="1">
        <f t="array" ref="AX84">IF(F84="","",IF(D84=F84,"Condition","Distinctiveness"))</f>
        <v/>
      </c>
      <c r="AY84" s="435" t="str">
        <v>1</v>
      </c>
      <c r="AZ84" s="443" t="str">
        <v>1</v>
      </c>
      <c r="BA84" s="299">
        <v>19</v>
      </c>
      <c r="BB84" s="162" t="str" cm="1">
        <f t="array" ref="BB84">TRIM(MID(SUBSTITUTE($AW$66,$BA$62,REPT(" ",LEN($AW$66))),($BA84-1)*LEN($AW$66)+1,LEN($AW$66)))</f>
        <v/>
      </c>
      <c r="BC84" s="162" t="str" cm="1">
        <f t="array" ref="BC84">TRIM(MID(SUBSTITUTE($AW$67,$BA$62,REPT(" ",LEN($AW$67))),($BA84-1)*LEN($AW$67)+1,LEN($AW$67)))</f>
        <v/>
      </c>
      <c r="BD84" s="162" t="str" cm="1">
        <f t="array" ref="BD84">TRIM(MID(SUBSTITUTE($AW$68,$BA$62,REPT(" ",LEN($AW$68))),($BA84-1)*LEN($AW$68)+1,LEN($AW$68)))</f>
        <v/>
      </c>
      <c r="BE84" s="162" t="str" cm="1">
        <f t="array" ref="BE84">TRIM(MID(SUBSTITUTE($AW$69,$BA$62,REPT(" ",LEN($AW$69))),($BA84-1)*LEN($AW$69)+1,LEN($AW$69)))</f>
        <v/>
      </c>
      <c r="BF84" s="162" t="str" cm="1">
        <f t="array" ref="BF84">TRIM(MID(SUBSTITUTE($AW$70,$BA$62,REPT(" ",LEN($AW$70))),($BA84-1)*LEN($AW$70)+1,LEN($AW$70)))</f>
        <v/>
      </c>
      <c r="BG84" s="162" t="str" cm="1">
        <f t="array" ref="BG84">TRIM(MID(SUBSTITUTE($AW$71,$BA$62,REPT(" ",LEN($AW$71))),($BA84-1)*LEN($AW$71)+1,LEN($AW$71)))</f>
        <v/>
      </c>
      <c r="BH84" s="162" t="str" cm="1">
        <f t="array" ref="BH84">TRIM(MID(SUBSTITUTE($AW$72,$BA$62,REPT(" ",LEN($AW$72))),($BA84-1)*LEN($AW$72)+1,LEN($AW$72)))</f>
        <v/>
      </c>
      <c r="BI84" s="162" t="str" cm="1">
        <f t="array" ref="BI84">TRIM(MID(SUBSTITUTE($AW$73,$BA$62,REPT(" ",LEN($AW$73))),($BA84-1)*LEN($AW$73)+1,LEN($AW$73)))</f>
        <v/>
      </c>
      <c r="BJ84" s="162" t="str" cm="1">
        <f t="array" ref="BJ84">TRIM(MID(SUBSTITUTE($AW$74,$BA$62,REPT(" ",LEN($AW$74))),($BA84-1)*LEN($AW$74)+1,LEN($AW$74)))</f>
        <v/>
      </c>
      <c r="BK84" s="162" t="str" cm="1">
        <f t="array" ref="BK84">TRIM(MID(SUBSTITUTE($AW$75,$BA$62,REPT(" ",LEN($AW$75))),($BA84-1)*LEN($AW$75)+1,LEN($AW$75)))</f>
        <v/>
      </c>
      <c r="BL84" s="162" t="str" cm="1">
        <f t="array" ref="BL84">TRIM(MID(SUBSTITUTE($AW$76,$BA$62,REPT(" ",LEN($AW$76))),($BA84-1)*LEN($AW$76)+1,LEN($AW$76)))</f>
        <v/>
      </c>
      <c r="BM84" s="162" t="str" cm="1">
        <f t="array" ref="BM84">TRIM(MID(SUBSTITUTE($AW$77,$BA$62,REPT(" ",LEN($AW$77))),($BA84-1)*LEN($AW$77)+1,LEN($AW$77)))</f>
        <v/>
      </c>
      <c r="BN84" s="162" t="str" cm="1">
        <f t="array" ref="BN84">TRIM(MID(SUBSTITUTE($AW$78,$BA$62,REPT(" ",LEN($AW$78))),($BA84-1)*LEN($AW$78)+1,LEN($AW$78)))</f>
        <v/>
      </c>
      <c r="BO84" s="162" t="str" cm="1">
        <f t="array" ref="BO84">TRIM(MID(SUBSTITUTE($AW$79,$BA$62,REPT(" ",LEN($AW$79))),($BA84-1)*LEN($AW$79)+1,LEN($AW$79)))</f>
        <v/>
      </c>
      <c r="BP84" s="162" t="str" cm="1">
        <f t="array" ref="BP84">TRIM(MID(SUBSTITUTE($AW$80,$BA$62,REPT(" ",LEN($AW$80))),($BA84-1)*LEN($AW$80)+1,LEN($AW$80)))</f>
        <v/>
      </c>
      <c r="BQ84" s="162" t="str" cm="1">
        <f t="array" ref="BQ84">TRIM(MID(SUBSTITUTE($AW$81,$BA$62,REPT(" ",LEN($AW$81))),($BA84-1)*LEN($AW$81)+1,LEN($AW$81)))</f>
        <v/>
      </c>
      <c r="BR84" s="162" t="str" cm="1">
        <f t="array" ref="BR84">TRIM(MID(SUBSTITUTE($AW$82,$BA$62,REPT(" ",LEN($AW$82))),($BA84-1)*LEN($AW$82)+1,LEN($AW$82)))</f>
        <v/>
      </c>
      <c r="BS84" s="162" t="str" cm="1">
        <f t="array" ref="BS84">TRIM(MID(SUBSTITUTE($AW$83,$BA$62,REPT(" ",LEN($AW$83))),($BA84-1)*LEN($AW$83)+1,LEN($AW$83)))</f>
        <v/>
      </c>
      <c r="BT84" s="162" t="str" cm="1">
        <f t="array" ref="BT84">TRIM(MID(SUBSTITUTE($AW$84,$BA$62,REPT(" ",LEN($AW$84))),($BA84-1)*LEN($AW$84)+1,LEN($AW$84)))</f>
        <v/>
      </c>
      <c r="BU84" s="178" t="str" cm="1">
        <f t="array" ref="BU84">TRIM(MID(SUBSTITUTE($AW$85,$BA$62,REPT(" ",LEN($AW$85))),($BA84-1)*LEN($AW$85)+1,LEN($AW$85)))</f>
        <v/>
      </c>
      <c r="BV84" s="161" t="str" cm="1">
        <f t="array" ref="BV84">IF(BX84=0,"",CONCATENATE(BW84,"66:",BW84,BX84+65))</f>
        <v/>
      </c>
      <c r="BW84" s="300" t="s">
        <v>216</v>
      </c>
      <c r="BX84" s="301" cm="1">
        <f t="array" ref="BX84">BT64</f>
        <v>0</v>
      </c>
    </row>
    <row r="85" spans="1:76" ht="15.9" customHeight="1">
      <c r="A85" s="224"/>
      <c r="B85" s="240">
        <v>20</v>
      </c>
      <c r="C85" s="306" t="str" cm="1">
        <f t="array" ref="C85">IF(D85="","",C30)</f>
        <v/>
      </c>
      <c r="D85" s="307" t="str" cm="1">
        <f t="array" ref="D85">IF(OR(K30="",K30=0),"",D30)</f>
        <v/>
      </c>
      <c r="E85" s="308" t="str" cm="1">
        <f t="array" ref="E85">IF(AX85="","",AX85)</f>
        <v/>
      </c>
      <c r="F85" s="741"/>
      <c r="G85" s="742"/>
      <c r="H85" s="309"/>
      <c r="I85" s="311" t="str" cm="1">
        <f t="array" ref="I85">IF(OR(K30="",K30=0),"",K30)</f>
        <v/>
      </c>
      <c r="J85" s="1016" t="str" cm="1">
        <f t="array" ref="J85">IF(F85="","",VLOOKUP(F85,'10. Condition and Temporal'!$B$6:$F$103,5,FALSE))</f>
        <v/>
      </c>
      <c r="K85" s="771"/>
      <c r="L85" s="243" t="str" cm="1">
        <f t="array" ref="L85">IFERROR(IF(D85="","",IF(AX85="Distinctiveness",(((((I85*AH85*AJ85*AY85)-(I85*V85*X85))*(AV85*AT85))+(I85*V85*X85))*AP85)/1000,((((I85*AH85*AJ85*AY85)-(I85*V85*X85*AJ30))*(AV85*AR85))+(I85*V85*X85*AJ30))*AP85/1000)),"This intervention is not permitted within the SSM ▲")</f>
        <v/>
      </c>
      <c r="M85" s="763" t="str" cm="1">
        <f t="array" ref="M85">IFERROR(IF(F85="","",L85-AD85),"Error ▲")</f>
        <v/>
      </c>
      <c r="N85" s="764"/>
      <c r="O85" s="193"/>
      <c r="P85" s="194"/>
      <c r="Q85" s="225"/>
      <c r="R85" s="720"/>
      <c r="S85" s="226"/>
      <c r="T85" s="170" t="str" cm="1">
        <f t="array" ref="T85">IF(D85="","",K30)</f>
        <v/>
      </c>
      <c r="U85" s="161" t="str" cm="1">
        <f t="array" ref="U85">IF($D85="","",T30)</f>
        <v/>
      </c>
      <c r="V85" s="178" t="str" cm="1">
        <f t="array" ref="V85">IF($D85="","",V30)</f>
        <v/>
      </c>
      <c r="W85" s="170" t="str" cm="1">
        <f t="array" ref="W85">IF($D85="","",W30)</f>
        <v/>
      </c>
      <c r="X85" s="195" t="str" cm="1">
        <f t="array" ref="X85">IF($D85="","",X30)</f>
        <v/>
      </c>
      <c r="Y85" s="314"/>
      <c r="Z85" s="314"/>
      <c r="AA85" s="314"/>
      <c r="AB85" s="312" t="str" cm="1">
        <f t="array" ref="AB85">IF($D85="","",AB30)</f>
        <v/>
      </c>
      <c r="AC85" s="161" t="str" cm="1">
        <f t="array" ref="AC85">IF($D85="","",AD30)</f>
        <v/>
      </c>
      <c r="AD85" s="178" t="str" cm="1">
        <f t="array" ref="AD85">IF(AC85="","",((T85*V85*X85)*AC85*AJ30)/1000)</f>
        <v/>
      </c>
      <c r="AE85" s="170" t="str" cm="1">
        <f t="array" ref="AE85">IF(AD85="","",IF(AH85&lt;V85,"Not Acceptable","Acceptable"))</f>
        <v/>
      </c>
      <c r="AF85" s="170" t="str" cm="1">
        <f t="array" ref="AF85">IF(D85="","",I85)</f>
        <v/>
      </c>
      <c r="AG85" s="161" t="str" cm="1">
        <f t="array" ref="AG85">IF(D85="","",VLOOKUP(F85,'9. All Habitats + Multipliers'!$C$4:$K$102,5,FALSE))</f>
        <v/>
      </c>
      <c r="AH85" s="178" t="str" cm="1">
        <f t="array" ref="AH85">IF(AG85="","",VLOOKUP(AG85,'11. Lists'!$B$47:$D$49,2,FALSE))</f>
        <v/>
      </c>
      <c r="AI85" s="161" t="str" cm="1">
        <f t="array" ref="AI85">IF(D85="","",J85)</f>
        <v/>
      </c>
      <c r="AJ85" s="162" t="str" cm="1">
        <f t="array" ref="AJ85">IF(AI85="","",VLOOKUP(AI85,'11. Lists'!$F$47:$G$51,2,FALSE))</f>
        <v/>
      </c>
      <c r="AK85" s="292"/>
      <c r="AL85" s="292"/>
      <c r="AM85" s="292"/>
      <c r="AN85" s="162" t="str" cm="1">
        <f t="array" ref="AN85">IF(H85="","",H85)</f>
        <v/>
      </c>
      <c r="AO85" s="162" t="str" cm="1">
        <f t="array" ref="AO85">IF(AN85="","",VLOOKUP(AN85,'11. Lists'!$F$36:$H$38,2,FALSE))</f>
        <v/>
      </c>
      <c r="AP85" s="178" t="str" cm="1">
        <f t="array" ref="AP85">IF(AN85="","",VLOOKUP(AN85,'11. Lists'!$F$36:$H$38,3,FALSE))</f>
        <v/>
      </c>
      <c r="AQ85" s="161"/>
      <c r="AR85" s="178"/>
      <c r="AS85" s="161"/>
      <c r="AT85" s="178"/>
      <c r="AU85" s="161" t="str" cm="1">
        <f t="array" ref="AU85">IF(D85="","",VLOOKUP(F85,'9. All Habitats + Multipliers'!$C$4:$K$102,8,FALSE))</f>
        <v/>
      </c>
      <c r="AV85" s="178" t="str" cm="1">
        <f t="array" ref="AV85">IF(AU85="","",VLOOKUP(AU85,'11. Lists'!$J$35:$K$38,2,FALSE))</f>
        <v/>
      </c>
      <c r="AW85" s="161" t="str" cm="1">
        <f t="array" ref="AW85">IF(D85="","",VLOOKUP(D85,'10. Condition and Temporal'!$B$6:$M$103,4,FALSE))</f>
        <v/>
      </c>
      <c r="AX85" s="178" t="str" cm="1">
        <f t="array" ref="AX85">IF(F85="","",IF(D85=F85,"Condition","Distinctiveness"))</f>
        <v/>
      </c>
      <c r="AY85" s="436" t="str">
        <v>1</v>
      </c>
      <c r="AZ85" s="443" t="str">
        <v>1</v>
      </c>
      <c r="BA85" s="250">
        <v>20</v>
      </c>
      <c r="BB85" s="162" t="str" cm="1">
        <f t="array" ref="BB85">TRIM(MID(SUBSTITUTE($AW$66,$BA$62,REPT(" ",LEN($AW$66))),($BA85-1)*LEN($AW$66)+1,LEN($AW$66)))</f>
        <v/>
      </c>
      <c r="BC85" s="162" t="str" cm="1">
        <f t="array" ref="BC85">TRIM(MID(SUBSTITUTE($AW$67,$BA$62,REPT(" ",LEN($AW$67))),($BA85-1)*LEN($AW$67)+1,LEN($AW$67)))</f>
        <v/>
      </c>
      <c r="BD85" s="162" t="str" cm="1">
        <f t="array" ref="BD85">TRIM(MID(SUBSTITUTE($AW$68,$BA$62,REPT(" ",LEN($AW$68))),($BA85-1)*LEN($AW$68)+1,LEN($AW$68)))</f>
        <v/>
      </c>
      <c r="BE85" s="162" t="str" cm="1">
        <f t="array" ref="BE85">TRIM(MID(SUBSTITUTE($AW$69,$BA$62,REPT(" ",LEN($AW$69))),($BA85-1)*LEN($AW$69)+1,LEN($AW$69)))</f>
        <v/>
      </c>
      <c r="BF85" s="162" t="str" cm="1">
        <f t="array" ref="BF85">TRIM(MID(SUBSTITUTE($AW$70,$BA$62,REPT(" ",LEN($AW$70))),($BA85-1)*LEN($AW$70)+1,LEN($AW$70)))</f>
        <v/>
      </c>
      <c r="BG85" s="162" t="str" cm="1">
        <f t="array" ref="BG85">TRIM(MID(SUBSTITUTE($AW$71,$BA$62,REPT(" ",LEN($AW$71))),($BA85-1)*LEN($AW$71)+1,LEN($AW$71)))</f>
        <v/>
      </c>
      <c r="BH85" s="162" t="str" cm="1">
        <f t="array" ref="BH85">TRIM(MID(SUBSTITUTE($AW$72,$BA$62,REPT(" ",LEN($AW$72))),($BA85-1)*LEN($AW$72)+1,LEN($AW$72)))</f>
        <v/>
      </c>
      <c r="BI85" s="162" t="str" cm="1">
        <f t="array" ref="BI85">TRIM(MID(SUBSTITUTE($AW$73,$BA$62,REPT(" ",LEN($AW$73))),($BA85-1)*LEN($AW$73)+1,LEN($AW$73)))</f>
        <v/>
      </c>
      <c r="BJ85" s="162" t="str" cm="1">
        <f t="array" ref="BJ85">TRIM(MID(SUBSTITUTE($AW$74,$BA$62,REPT(" ",LEN($AW$74))),($BA85-1)*LEN($AW$74)+1,LEN($AW$74)))</f>
        <v/>
      </c>
      <c r="BK85" s="162" t="str" cm="1">
        <f t="array" ref="BK85">TRIM(MID(SUBSTITUTE($AW$75,$BA$62,REPT(" ",LEN($AW$75))),($BA85-1)*LEN($AW$75)+1,LEN($AW$75)))</f>
        <v/>
      </c>
      <c r="BL85" s="162" t="str" cm="1">
        <f t="array" ref="BL85">TRIM(MID(SUBSTITUTE($AW$76,$BA$62,REPT(" ",LEN($AW$76))),($BA85-1)*LEN($AW$76)+1,LEN($AW$76)))</f>
        <v/>
      </c>
      <c r="BM85" s="162" t="str" cm="1">
        <f t="array" ref="BM85">TRIM(MID(SUBSTITUTE($AW$77,$BA$62,REPT(" ",LEN($AW$77))),($BA85-1)*LEN($AW$77)+1,LEN($AW$77)))</f>
        <v/>
      </c>
      <c r="BN85" s="162" t="str" cm="1">
        <f t="array" ref="BN85">TRIM(MID(SUBSTITUTE($AW$78,$BA$62,REPT(" ",LEN($AW$78))),($BA85-1)*LEN($AW$78)+1,LEN($AW$78)))</f>
        <v/>
      </c>
      <c r="BO85" s="162" t="str" cm="1">
        <f t="array" ref="BO85">TRIM(MID(SUBSTITUTE($AW$79,$BA$62,REPT(" ",LEN($AW$79))),($BA85-1)*LEN($AW$79)+1,LEN($AW$79)))</f>
        <v/>
      </c>
      <c r="BP85" s="162" t="str" cm="1">
        <f t="array" ref="BP85">TRIM(MID(SUBSTITUTE($AW$80,$BA$62,REPT(" ",LEN($AW$80))),($BA85-1)*LEN($AW$80)+1,LEN($AW$80)))</f>
        <v/>
      </c>
      <c r="BQ85" s="162" t="str" cm="1">
        <f t="array" ref="BQ85">TRIM(MID(SUBSTITUTE($AW$81,$BA$62,REPT(" ",LEN($AW$81))),($BA85-1)*LEN($AW$81)+1,LEN($AW$81)))</f>
        <v/>
      </c>
      <c r="BR85" s="162" t="str" cm="1">
        <f t="array" ref="BR85">TRIM(MID(SUBSTITUTE($AW$82,$BA$62,REPT(" ",LEN($AW$82))),($BA85-1)*LEN($AW$82)+1,LEN($AW$82)))</f>
        <v/>
      </c>
      <c r="BS85" s="162" t="str" cm="1">
        <f t="array" ref="BS85">TRIM(MID(SUBSTITUTE($AW$83,$BA$62,REPT(" ",LEN($AW$83))),($BA85-1)*LEN($AW$83)+1,LEN($AW$83)))</f>
        <v/>
      </c>
      <c r="BT85" s="162" t="str" cm="1">
        <f t="array" ref="BT85">TRIM(MID(SUBSTITUTE($AW$84,$BA$62,REPT(" ",LEN($AW$84))),($BA85-1)*LEN($AW$84)+1,LEN($AW$84)))</f>
        <v/>
      </c>
      <c r="BU85" s="178" t="str" cm="1">
        <f t="array" ref="BU85">TRIM(MID(SUBSTITUTE($AW$85,$BA$62,REPT(" ",LEN($AW$85))),($BA85-1)*LEN($AW$85)+1,LEN($AW$85)))</f>
        <v/>
      </c>
      <c r="BV85" s="161" t="str" cm="1">
        <f t="array" ref="BV85">IF(BX85=0,"",CONCATENATE(BW85,"66:",BW85,BX85+65))</f>
        <v/>
      </c>
      <c r="BW85" s="300" t="s">
        <v>217</v>
      </c>
      <c r="BX85" s="301" cm="1">
        <f t="array" ref="BX85">BU64</f>
        <v>0</v>
      </c>
    </row>
    <row r="86" spans="1:76" ht="15" customHeight="1">
      <c r="A86" s="202"/>
      <c r="B86" s="203"/>
      <c r="C86" s="203"/>
      <c r="D86" s="203"/>
      <c r="E86" s="203"/>
      <c r="F86" s="203"/>
      <c r="G86" s="252"/>
      <c r="H86" s="391" t="s">
        <v>266</v>
      </c>
      <c r="I86" s="331" cm="1">
        <f t="array" ref="I86">SUM(I66:I85)</f>
        <v>0</v>
      </c>
      <c r="J86" s="392"/>
      <c r="K86" s="252"/>
      <c r="L86" s="190" cm="1">
        <f t="array" ref="L86">SUM(L66:L85)</f>
        <v>0</v>
      </c>
      <c r="M86" s="781" cm="1">
        <f t="array" ref="M86">SUM(M66:N85)</f>
        <v>0</v>
      </c>
      <c r="N86" s="782"/>
      <c r="O86" s="210"/>
      <c r="P86" s="203"/>
      <c r="Q86" s="88"/>
      <c r="R86" s="720"/>
      <c r="S86" s="88"/>
      <c r="T86" s="211"/>
      <c r="U86" s="211"/>
      <c r="V86" s="211"/>
      <c r="W86" s="211"/>
      <c r="X86" s="203"/>
      <c r="Y86" s="203"/>
      <c r="Z86" s="203"/>
      <c r="AA86" s="203"/>
      <c r="AB86" s="203"/>
      <c r="AC86" s="211"/>
      <c r="AD86" s="211"/>
      <c r="AE86" s="211"/>
      <c r="AF86" s="211"/>
      <c r="AG86" s="211"/>
      <c r="AH86" s="211"/>
      <c r="AI86" s="211"/>
      <c r="AJ86" s="430"/>
      <c r="AK86" s="430"/>
      <c r="AL86" s="430"/>
      <c r="AM86" s="430"/>
      <c r="AN86" s="430"/>
      <c r="AO86" s="211"/>
      <c r="AP86" s="211"/>
      <c r="AQ86" s="211"/>
      <c r="AR86" s="211"/>
      <c r="AS86" s="211"/>
      <c r="AT86" s="211"/>
      <c r="AU86" s="211"/>
      <c r="AV86" s="211"/>
      <c r="AW86" s="211"/>
      <c r="AX86" s="211"/>
      <c r="AY86" s="203"/>
      <c r="AZ86" s="88"/>
      <c r="BA86" s="203"/>
      <c r="BB86" s="211"/>
      <c r="BC86" s="211"/>
      <c r="BD86" s="211"/>
      <c r="BE86" s="211"/>
      <c r="BF86" s="211"/>
      <c r="BG86" s="211"/>
      <c r="BH86" s="211"/>
      <c r="BI86" s="211"/>
      <c r="BJ86" s="211"/>
      <c r="BK86" s="211"/>
      <c r="BL86" s="211"/>
      <c r="BM86" s="211"/>
      <c r="BN86" s="211"/>
      <c r="BO86" s="211"/>
      <c r="BP86" s="211"/>
      <c r="BQ86" s="211"/>
      <c r="BR86" s="211"/>
      <c r="BS86" s="211"/>
      <c r="BT86" s="211"/>
      <c r="BU86" s="211"/>
      <c r="BV86" s="211"/>
      <c r="BW86" s="211"/>
      <c r="BX86" s="393"/>
    </row>
    <row r="87" spans="1:76" ht="14.1" customHeight="1">
      <c r="A87" s="202"/>
      <c r="B87" s="88"/>
      <c r="C87" s="260"/>
      <c r="D87" s="88"/>
      <c r="E87" s="88"/>
      <c r="F87" s="88"/>
      <c r="G87" s="88"/>
      <c r="H87" s="203"/>
      <c r="I87" s="203"/>
      <c r="J87" s="88"/>
      <c r="K87" s="88"/>
      <c r="L87" s="203"/>
      <c r="M87" s="203"/>
      <c r="N87" s="203"/>
      <c r="O87" s="88"/>
      <c r="P87" s="88"/>
      <c r="Q87" s="88"/>
      <c r="R87" s="720"/>
      <c r="S87" s="88"/>
      <c r="T87" s="88"/>
      <c r="U87" s="88"/>
      <c r="V87" s="88"/>
      <c r="W87" s="88"/>
      <c r="X87" s="88"/>
      <c r="Y87" s="88"/>
      <c r="Z87" s="88"/>
      <c r="AA87" s="88"/>
      <c r="AB87" s="88"/>
      <c r="AC87" s="88"/>
      <c r="AD87" s="88"/>
      <c r="AE87" s="88"/>
      <c r="AF87" s="88"/>
      <c r="AG87" s="88"/>
      <c r="AH87" s="88"/>
      <c r="AI87" s="88"/>
      <c r="AJ87" s="416"/>
      <c r="AK87" s="416"/>
      <c r="AL87" s="416"/>
      <c r="AM87" s="416"/>
      <c r="AN87" s="416"/>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363"/>
    </row>
    <row r="88" spans="1:76" ht="13.5" customHeight="1">
      <c r="A88" s="202"/>
      <c r="B88" s="88"/>
      <c r="C88" s="88"/>
      <c r="D88" s="88"/>
      <c r="E88" s="88"/>
      <c r="F88" s="88"/>
      <c r="G88" s="88"/>
      <c r="H88" s="88"/>
      <c r="I88" s="88"/>
      <c r="J88" s="88"/>
      <c r="K88" s="88"/>
      <c r="L88" s="88"/>
      <c r="M88" s="88"/>
      <c r="N88" s="88"/>
      <c r="O88" s="88"/>
      <c r="P88" s="88"/>
      <c r="Q88" s="88"/>
      <c r="R88" s="720"/>
      <c r="S88" s="88"/>
      <c r="T88" s="88"/>
      <c r="U88" s="88"/>
      <c r="V88" s="88"/>
      <c r="W88" s="88"/>
      <c r="X88" s="88"/>
      <c r="Y88" s="88"/>
      <c r="Z88" s="88"/>
      <c r="AA88" s="88"/>
      <c r="AB88" s="88"/>
      <c r="AC88" s="88"/>
      <c r="AD88" s="88"/>
      <c r="AE88" s="88"/>
      <c r="AF88" s="88"/>
      <c r="AG88" s="88"/>
      <c r="AH88" s="88"/>
      <c r="AI88" s="88"/>
      <c r="AJ88" s="416"/>
      <c r="AK88" s="416"/>
      <c r="AL88" s="416"/>
      <c r="AM88" s="416"/>
      <c r="AN88" s="416"/>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363"/>
    </row>
    <row r="89" spans="1:76" ht="19.2" customHeight="1">
      <c r="A89" s="202"/>
      <c r="B89" s="88"/>
      <c r="C89" s="88"/>
      <c r="D89" s="88"/>
      <c r="E89" s="88"/>
      <c r="F89" s="88"/>
      <c r="G89" s="88"/>
      <c r="H89" s="88"/>
      <c r="I89" s="88"/>
      <c r="J89" s="88"/>
      <c r="K89" s="88"/>
      <c r="L89" s="88"/>
      <c r="M89" s="88"/>
      <c r="N89" s="88"/>
      <c r="O89" s="88"/>
      <c r="P89" s="88"/>
      <c r="Q89" s="88"/>
      <c r="R89" s="720"/>
      <c r="S89" s="88"/>
      <c r="T89" s="88"/>
      <c r="U89" s="88"/>
      <c r="V89" s="88"/>
      <c r="W89" s="88"/>
      <c r="X89" s="88"/>
      <c r="Y89" s="88"/>
      <c r="Z89" s="88"/>
      <c r="AA89" s="88"/>
      <c r="AB89" s="88"/>
      <c r="AC89" s="88"/>
      <c r="AD89" s="88"/>
      <c r="AE89" s="88"/>
      <c r="AF89" s="88"/>
      <c r="AG89" s="88"/>
      <c r="AH89" s="88"/>
      <c r="AI89" s="88"/>
      <c r="AJ89" s="416"/>
      <c r="AK89" s="416"/>
      <c r="AL89" s="416"/>
      <c r="AM89" s="416"/>
      <c r="AN89" s="416"/>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8"/>
      <c r="BR89" s="88"/>
      <c r="BS89" s="88"/>
      <c r="BT89" s="88"/>
      <c r="BU89" s="88"/>
      <c r="BV89" s="88"/>
      <c r="BW89" s="88"/>
      <c r="BX89" s="363"/>
    </row>
    <row r="90" spans="1:76" ht="13.5" customHeight="1">
      <c r="A90" s="202"/>
      <c r="B90" s="88"/>
      <c r="C90" s="88"/>
      <c r="D90" s="88"/>
      <c r="E90" s="88"/>
      <c r="F90" s="88"/>
      <c r="G90" s="88"/>
      <c r="H90" s="88"/>
      <c r="I90" s="88"/>
      <c r="J90" s="88"/>
      <c r="K90" s="88"/>
      <c r="L90" s="88"/>
      <c r="M90" s="88"/>
      <c r="N90" s="88"/>
      <c r="O90" s="88"/>
      <c r="P90" s="88"/>
      <c r="Q90" s="88"/>
      <c r="R90" s="720"/>
      <c r="S90" s="88"/>
      <c r="T90" s="88"/>
      <c r="U90" s="88"/>
      <c r="V90" s="88"/>
      <c r="W90" s="88"/>
      <c r="X90" s="88"/>
      <c r="Y90" s="88"/>
      <c r="Z90" s="88"/>
      <c r="AA90" s="88"/>
      <c r="AB90" s="88"/>
      <c r="AC90" s="88"/>
      <c r="AD90" s="88"/>
      <c r="AE90" s="88"/>
      <c r="AF90" s="88"/>
      <c r="AG90" s="88"/>
      <c r="AH90" s="88"/>
      <c r="AI90" s="88"/>
      <c r="AJ90" s="416"/>
      <c r="AK90" s="416"/>
      <c r="AL90" s="416"/>
      <c r="AM90" s="416"/>
      <c r="AN90" s="416"/>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363"/>
    </row>
    <row r="91" spans="1:76" ht="13.5" customHeight="1">
      <c r="A91" s="803" t="s">
        <v>233</v>
      </c>
      <c r="B91" s="720"/>
      <c r="C91" s="720"/>
      <c r="D91" s="720"/>
      <c r="E91" s="720"/>
      <c r="F91" s="720"/>
      <c r="G91" s="720"/>
      <c r="H91" s="720"/>
      <c r="I91" s="720"/>
      <c r="J91" s="720"/>
      <c r="K91" s="720"/>
      <c r="L91" s="720"/>
      <c r="M91" s="720"/>
      <c r="N91" s="720"/>
      <c r="O91" s="720"/>
      <c r="P91" s="720"/>
      <c r="Q91" s="720"/>
      <c r="R91" s="720"/>
      <c r="S91" s="88"/>
      <c r="T91" s="88"/>
      <c r="U91" s="88"/>
      <c r="V91" s="88"/>
      <c r="W91" s="88"/>
      <c r="X91" s="88"/>
      <c r="Y91" s="88"/>
      <c r="Z91" s="88"/>
      <c r="AA91" s="88"/>
      <c r="AB91" s="88"/>
      <c r="AC91" s="88"/>
      <c r="AD91" s="88"/>
      <c r="AE91" s="88"/>
      <c r="AF91" s="88"/>
      <c r="AG91" s="88"/>
      <c r="AH91" s="88"/>
      <c r="AI91" s="88"/>
      <c r="AJ91" s="416"/>
      <c r="AK91" s="416"/>
      <c r="AL91" s="416"/>
      <c r="AM91" s="416"/>
      <c r="AN91" s="416"/>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8"/>
      <c r="BR91" s="88"/>
      <c r="BS91" s="88"/>
      <c r="BT91" s="88"/>
      <c r="BU91" s="88"/>
      <c r="BV91" s="88"/>
      <c r="BW91" s="88"/>
      <c r="BX91" s="363"/>
    </row>
    <row r="92" spans="1:76" ht="13.5" customHeight="1">
      <c r="A92" s="804"/>
      <c r="B92" s="720"/>
      <c r="C92" s="720"/>
      <c r="D92" s="720"/>
      <c r="E92" s="720"/>
      <c r="F92" s="720"/>
      <c r="G92" s="720"/>
      <c r="H92" s="720"/>
      <c r="I92" s="720"/>
      <c r="J92" s="720"/>
      <c r="K92" s="720"/>
      <c r="L92" s="720"/>
      <c r="M92" s="720"/>
      <c r="N92" s="720"/>
      <c r="O92" s="720"/>
      <c r="P92" s="720"/>
      <c r="Q92" s="720"/>
      <c r="R92" s="720"/>
      <c r="S92" s="88"/>
      <c r="T92" s="88"/>
      <c r="U92" s="88"/>
      <c r="V92" s="88"/>
      <c r="W92" s="88"/>
      <c r="X92" s="88"/>
      <c r="Y92" s="88"/>
      <c r="Z92" s="88"/>
      <c r="AA92" s="88"/>
      <c r="AB92" s="88"/>
      <c r="AC92" s="88"/>
      <c r="AD92" s="88"/>
      <c r="AE92" s="88"/>
      <c r="AF92" s="88"/>
      <c r="AG92" s="88"/>
      <c r="AH92" s="88"/>
      <c r="AI92" s="88"/>
      <c r="AJ92" s="416"/>
      <c r="AK92" s="416"/>
      <c r="AL92" s="416"/>
      <c r="AM92" s="416"/>
      <c r="AN92" s="416"/>
      <c r="AO92" s="88"/>
      <c r="AP92" s="88"/>
      <c r="AQ92" s="88"/>
      <c r="AR92" s="88"/>
      <c r="AS92" s="88"/>
      <c r="AT92" s="88"/>
      <c r="AU92" s="88"/>
      <c r="AV92" s="88"/>
      <c r="AW92" s="88"/>
      <c r="AX92" s="88"/>
      <c r="AY92" s="88"/>
      <c r="AZ92" s="88"/>
      <c r="BA92" s="88"/>
      <c r="BB92" s="88"/>
      <c r="BC92" s="88"/>
      <c r="BD92" s="88"/>
      <c r="BE92" s="88"/>
      <c r="BF92" s="88"/>
      <c r="BG92" s="88"/>
      <c r="BH92" s="88"/>
      <c r="BI92" s="88"/>
      <c r="BJ92" s="88"/>
      <c r="BK92" s="88"/>
      <c r="BL92" s="88"/>
      <c r="BM92" s="88"/>
      <c r="BN92" s="88"/>
      <c r="BO92" s="88"/>
      <c r="BP92" s="88"/>
      <c r="BQ92" s="88"/>
      <c r="BR92" s="88"/>
      <c r="BS92" s="88"/>
      <c r="BT92" s="88"/>
      <c r="BU92" s="88"/>
      <c r="BV92" s="88"/>
      <c r="BW92" s="88"/>
      <c r="BX92" s="363"/>
    </row>
    <row r="93" spans="1:76" ht="13.5" customHeight="1">
      <c r="A93" s="804"/>
      <c r="B93" s="720"/>
      <c r="C93" s="720"/>
      <c r="D93" s="720"/>
      <c r="E93" s="720"/>
      <c r="F93" s="720"/>
      <c r="G93" s="720"/>
      <c r="H93" s="720"/>
      <c r="I93" s="720"/>
      <c r="J93" s="720"/>
      <c r="K93" s="720"/>
      <c r="L93" s="720"/>
      <c r="M93" s="720"/>
      <c r="N93" s="720"/>
      <c r="O93" s="720"/>
      <c r="P93" s="720"/>
      <c r="Q93" s="720"/>
      <c r="R93" s="720"/>
      <c r="S93" s="88"/>
      <c r="T93" s="88"/>
      <c r="U93" s="88"/>
      <c r="V93" s="88"/>
      <c r="W93" s="88"/>
      <c r="X93" s="88"/>
      <c r="Y93" s="88"/>
      <c r="Z93" s="88"/>
      <c r="AA93" s="88"/>
      <c r="AB93" s="88"/>
      <c r="AC93" s="88"/>
      <c r="AD93" s="88"/>
      <c r="AE93" s="88"/>
      <c r="AF93" s="88"/>
      <c r="AG93" s="88"/>
      <c r="AH93" s="88"/>
      <c r="AI93" s="88"/>
      <c r="AJ93" s="416"/>
      <c r="AK93" s="416"/>
      <c r="AL93" s="416"/>
      <c r="AM93" s="416"/>
      <c r="AN93" s="416"/>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363"/>
    </row>
    <row r="94" spans="1:76" ht="13.5" customHeight="1">
      <c r="A94" s="202"/>
      <c r="B94" s="88"/>
      <c r="C94" s="88"/>
      <c r="D94" s="88"/>
      <c r="E94" s="88"/>
      <c r="F94" s="88"/>
      <c r="G94" s="88"/>
      <c r="H94" s="88"/>
      <c r="I94" s="88"/>
      <c r="J94" s="88"/>
      <c r="K94" s="88"/>
      <c r="L94" s="88"/>
      <c r="M94" s="88"/>
      <c r="N94" s="88"/>
      <c r="O94" s="88"/>
      <c r="P94" s="88"/>
      <c r="Q94" s="88"/>
      <c r="R94" s="720"/>
      <c r="S94" s="88"/>
      <c r="T94" s="88"/>
      <c r="U94" s="88"/>
      <c r="V94" s="88"/>
      <c r="W94" s="88"/>
      <c r="X94" s="88"/>
      <c r="Y94" s="88"/>
      <c r="Z94" s="88"/>
      <c r="AA94" s="88"/>
      <c r="AB94" s="88"/>
      <c r="AC94" s="88"/>
      <c r="AD94" s="88"/>
      <c r="AE94" s="88"/>
      <c r="AF94" s="88"/>
      <c r="AG94" s="88"/>
      <c r="AH94" s="88"/>
      <c r="AI94" s="88"/>
      <c r="AJ94" s="416"/>
      <c r="AK94" s="416"/>
      <c r="AL94" s="416"/>
      <c r="AM94" s="416"/>
      <c r="AN94" s="416"/>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363"/>
    </row>
    <row r="95" spans="1:76" ht="21" customHeight="1">
      <c r="A95" s="202"/>
      <c r="B95" s="88"/>
      <c r="C95" s="219" t="s">
        <v>234</v>
      </c>
      <c r="D95" s="260"/>
      <c r="E95" s="260"/>
      <c r="F95" s="260"/>
      <c r="G95" s="260"/>
      <c r="H95" s="88"/>
      <c r="I95" s="88"/>
      <c r="J95" s="88"/>
      <c r="K95" s="88"/>
      <c r="L95" s="88"/>
      <c r="M95" s="88"/>
      <c r="N95" s="88"/>
      <c r="O95" s="88"/>
      <c r="P95" s="88"/>
      <c r="Q95" s="88"/>
      <c r="R95" s="720"/>
      <c r="S95" s="88"/>
      <c r="T95" s="88"/>
      <c r="U95" s="88"/>
      <c r="V95" s="88"/>
      <c r="W95" s="88"/>
      <c r="X95" s="88"/>
      <c r="Y95" s="88"/>
      <c r="Z95" s="88"/>
      <c r="AA95" s="88"/>
      <c r="AB95" s="88"/>
      <c r="AC95" s="88"/>
      <c r="AD95" s="88"/>
      <c r="AE95" s="88"/>
      <c r="AF95" s="88"/>
      <c r="AG95" s="88"/>
      <c r="AH95" s="88"/>
      <c r="AI95" s="88"/>
      <c r="AJ95" s="416"/>
      <c r="AK95" s="416"/>
      <c r="AL95" s="416"/>
      <c r="AM95" s="416"/>
      <c r="AN95" s="416"/>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363"/>
    </row>
    <row r="96" spans="1:76" ht="15" customHeight="1">
      <c r="A96" s="202"/>
      <c r="B96" s="88"/>
      <c r="C96" s="223"/>
      <c r="D96" s="223"/>
      <c r="E96" s="223"/>
      <c r="F96" s="223"/>
      <c r="G96" s="223"/>
      <c r="H96" s="223"/>
      <c r="I96" s="223"/>
      <c r="J96" s="88"/>
      <c r="K96" s="88"/>
      <c r="L96" s="88"/>
      <c r="M96" s="88"/>
      <c r="N96" s="88"/>
      <c r="O96" s="88"/>
      <c r="P96" s="88"/>
      <c r="Q96" s="88"/>
      <c r="R96" s="720"/>
      <c r="S96" s="88"/>
      <c r="T96" s="88"/>
      <c r="U96" s="88"/>
      <c r="V96" s="88"/>
      <c r="W96" s="88"/>
      <c r="X96" s="88"/>
      <c r="Y96" s="88"/>
      <c r="Z96" s="88"/>
      <c r="AA96" s="88"/>
      <c r="AB96" s="88"/>
      <c r="AC96" s="88"/>
      <c r="AD96" s="88"/>
      <c r="AE96" s="88"/>
      <c r="AF96" s="88"/>
      <c r="AG96" s="88"/>
      <c r="AH96" s="88"/>
      <c r="AI96" s="88"/>
      <c r="AJ96" s="416"/>
      <c r="AK96" s="416"/>
      <c r="AL96" s="416"/>
      <c r="AM96" s="416"/>
      <c r="AN96" s="416"/>
      <c r="AO96" s="88"/>
      <c r="AP96" s="88"/>
      <c r="AQ96" s="88"/>
      <c r="AR96" s="88"/>
      <c r="AS96" s="88"/>
      <c r="AT96" s="88"/>
      <c r="AU96" s="88"/>
      <c r="AV96" s="88"/>
      <c r="AW96" s="88"/>
      <c r="AX96" s="88"/>
      <c r="AY96" s="88"/>
      <c r="AZ96" s="88"/>
      <c r="BA96" s="88"/>
      <c r="BB96" s="88"/>
      <c r="BC96" s="88"/>
      <c r="BD96" s="88"/>
      <c r="BE96" s="88"/>
      <c r="BF96" s="88"/>
      <c r="BG96" s="88"/>
      <c r="BH96" s="88"/>
      <c r="BI96" s="88"/>
      <c r="BJ96" s="88"/>
      <c r="BK96" s="88"/>
      <c r="BL96" s="88"/>
      <c r="BM96" s="88"/>
      <c r="BN96" s="88"/>
      <c r="BO96" s="88"/>
      <c r="BP96" s="88"/>
      <c r="BQ96" s="88"/>
      <c r="BR96" s="88"/>
      <c r="BS96" s="88"/>
      <c r="BT96" s="88"/>
      <c r="BU96" s="88"/>
      <c r="BV96" s="88"/>
      <c r="BW96" s="88"/>
      <c r="BX96" s="363"/>
    </row>
    <row r="97" spans="1:76" ht="36.6" customHeight="1">
      <c r="A97" s="202"/>
      <c r="B97" s="226"/>
      <c r="C97" s="958" t="s">
        <v>272</v>
      </c>
      <c r="D97" s="960"/>
      <c r="E97" s="961" t="str" cm="1">
        <f t="array" aca="1" ref="E97" ca="1">IF(OR(I103:I106="No ▲"),"Error - Trading Rules Not Satisfied ▲","Trading Rules Satisfied ✓")</f>
        <v>Trading Rules Satisfied ✓</v>
      </c>
      <c r="F97" s="962"/>
      <c r="G97" s="962"/>
      <c r="H97" s="962"/>
      <c r="I97" s="963"/>
      <c r="J97" s="216" cm="1">
        <f t="array" aca="1" ref="J97" ca="1">IFERROR(FIND("Error",E97),0)</f>
        <v>0</v>
      </c>
      <c r="K97" s="88"/>
      <c r="L97" s="88"/>
      <c r="M97" s="88"/>
      <c r="N97" s="88"/>
      <c r="O97" s="88"/>
      <c r="P97" s="88"/>
      <c r="Q97" s="88"/>
      <c r="R97" s="720"/>
      <c r="S97" s="88"/>
      <c r="T97" s="88"/>
      <c r="U97" s="88"/>
      <c r="V97" s="88"/>
      <c r="W97" s="88"/>
      <c r="X97" s="88"/>
      <c r="Y97" s="88"/>
      <c r="Z97" s="88"/>
      <c r="AA97" s="88"/>
      <c r="AB97" s="88"/>
      <c r="AC97" s="88"/>
      <c r="AD97" s="88"/>
      <c r="AE97" s="88"/>
      <c r="AF97" s="88"/>
      <c r="AG97" s="88"/>
      <c r="AH97" s="88"/>
      <c r="AI97" s="88"/>
      <c r="AJ97" s="416"/>
      <c r="AK97" s="416"/>
      <c r="AL97" s="416"/>
      <c r="AM97" s="416"/>
      <c r="AN97" s="416"/>
      <c r="AO97" s="88"/>
      <c r="AP97" s="88"/>
      <c r="AQ97" s="88"/>
      <c r="AR97" s="88"/>
      <c r="AS97" s="88"/>
      <c r="AT97" s="88"/>
      <c r="AU97" s="88"/>
      <c r="AV97" s="88"/>
      <c r="AW97" s="88"/>
      <c r="AX97" s="88"/>
      <c r="AY97" s="88"/>
      <c r="AZ97" s="88"/>
      <c r="BA97" s="88"/>
      <c r="BB97" s="88"/>
      <c r="BC97" s="88"/>
      <c r="BD97" s="88"/>
      <c r="BE97" s="88"/>
      <c r="BF97" s="88"/>
      <c r="BG97" s="88"/>
      <c r="BH97" s="88"/>
      <c r="BI97" s="88"/>
      <c r="BJ97" s="88"/>
      <c r="BK97" s="88"/>
      <c r="BL97" s="88"/>
      <c r="BM97" s="88"/>
      <c r="BN97" s="88"/>
      <c r="BO97" s="88"/>
      <c r="BP97" s="88"/>
      <c r="BQ97" s="88"/>
      <c r="BR97" s="88"/>
      <c r="BS97" s="88"/>
      <c r="BT97" s="88"/>
      <c r="BU97" s="88"/>
      <c r="BV97" s="88"/>
      <c r="BW97" s="88"/>
      <c r="BX97" s="363"/>
    </row>
    <row r="98" spans="1:76" ht="14.1" customHeight="1">
      <c r="A98" s="202"/>
      <c r="B98" s="88"/>
      <c r="C98" s="203"/>
      <c r="D98" s="203"/>
      <c r="E98" s="203"/>
      <c r="F98" s="203"/>
      <c r="G98" s="203"/>
      <c r="H98" s="203"/>
      <c r="I98" s="203"/>
      <c r="J98" s="88"/>
      <c r="K98" s="88"/>
      <c r="L98" s="88"/>
      <c r="M98" s="88"/>
      <c r="N98" s="88"/>
      <c r="O98" s="88"/>
      <c r="P98" s="88"/>
      <c r="Q98" s="88"/>
      <c r="R98" s="720"/>
      <c r="S98" s="88"/>
      <c r="T98" s="88"/>
      <c r="U98" s="88"/>
      <c r="V98" s="88"/>
      <c r="W98" s="88"/>
      <c r="X98" s="88"/>
      <c r="Y98" s="88"/>
      <c r="Z98" s="88"/>
      <c r="AA98" s="88"/>
      <c r="AB98" s="88"/>
      <c r="AC98" s="88"/>
      <c r="AD98" s="88"/>
      <c r="AE98" s="88"/>
      <c r="AF98" s="88"/>
      <c r="AG98" s="88"/>
      <c r="AH98" s="88"/>
      <c r="AI98" s="88"/>
      <c r="AJ98" s="416"/>
      <c r="AK98" s="416"/>
      <c r="AL98" s="416"/>
      <c r="AM98" s="416"/>
      <c r="AN98" s="416"/>
      <c r="AO98" s="88"/>
      <c r="AP98" s="88"/>
      <c r="AQ98" s="88"/>
      <c r="AR98" s="88"/>
      <c r="AS98" s="88"/>
      <c r="AT98" s="88"/>
      <c r="AU98" s="88"/>
      <c r="AV98" s="88"/>
      <c r="AW98" s="88"/>
      <c r="AX98" s="88"/>
      <c r="AY98" s="88"/>
      <c r="AZ98" s="88"/>
      <c r="BA98" s="88"/>
      <c r="BB98" s="88"/>
      <c r="BC98" s="88"/>
      <c r="BD98" s="88"/>
      <c r="BE98" s="88"/>
      <c r="BF98" s="88"/>
      <c r="BG98" s="88"/>
      <c r="BH98" s="88"/>
      <c r="BI98" s="88"/>
      <c r="BJ98" s="88"/>
      <c r="BK98" s="88"/>
      <c r="BL98" s="88"/>
      <c r="BM98" s="88"/>
      <c r="BN98" s="88"/>
      <c r="BO98" s="88"/>
      <c r="BP98" s="88"/>
      <c r="BQ98" s="88"/>
      <c r="BR98" s="88"/>
      <c r="BS98" s="88"/>
      <c r="BT98" s="88"/>
      <c r="BU98" s="88"/>
      <c r="BV98" s="88"/>
      <c r="BW98" s="88"/>
      <c r="BX98" s="363"/>
    </row>
    <row r="99" spans="1:76" ht="21" customHeight="1">
      <c r="A99" s="202"/>
      <c r="B99" s="88"/>
      <c r="C99" s="219" t="s">
        <v>237</v>
      </c>
      <c r="D99" s="88"/>
      <c r="E99" s="88"/>
      <c r="F99" s="88"/>
      <c r="G99" s="88"/>
      <c r="H99" s="88"/>
      <c r="I99" s="88"/>
      <c r="J99" s="88"/>
      <c r="K99" s="88"/>
      <c r="L99" s="88"/>
      <c r="M99" s="88"/>
      <c r="N99" s="88"/>
      <c r="O99" s="88"/>
      <c r="P99" s="88"/>
      <c r="Q99" s="88"/>
      <c r="R99" s="720"/>
      <c r="S99" s="88"/>
      <c r="T99" s="88"/>
      <c r="U99" s="88"/>
      <c r="V99" s="88"/>
      <c r="W99" s="88"/>
      <c r="X99" s="88"/>
      <c r="Y99" s="88"/>
      <c r="Z99" s="88"/>
      <c r="AA99" s="88"/>
      <c r="AB99" s="88"/>
      <c r="AC99" s="88"/>
      <c r="AD99" s="88"/>
      <c r="AE99" s="88"/>
      <c r="AF99" s="88"/>
      <c r="AG99" s="88"/>
      <c r="AH99" s="88"/>
      <c r="AI99" s="88"/>
      <c r="AJ99" s="416"/>
      <c r="AK99" s="416"/>
      <c r="AL99" s="416"/>
      <c r="AM99" s="416"/>
      <c r="AN99" s="416"/>
      <c r="AO99" s="88"/>
      <c r="AP99" s="88"/>
      <c r="AQ99" s="88"/>
      <c r="AR99" s="88"/>
      <c r="AS99" s="88"/>
      <c r="AT99" s="88"/>
      <c r="AU99" s="88"/>
      <c r="AV99" s="88"/>
      <c r="AW99" s="88"/>
      <c r="AX99" s="88"/>
      <c r="AY99" s="88"/>
      <c r="AZ99" s="88"/>
      <c r="BA99" s="88"/>
      <c r="BB99" s="88"/>
      <c r="BC99" s="88"/>
      <c r="BD99" s="88"/>
      <c r="BE99" s="88"/>
      <c r="BF99" s="88"/>
      <c r="BG99" s="88"/>
      <c r="BH99" s="88"/>
      <c r="BI99" s="88"/>
      <c r="BJ99" s="88"/>
      <c r="BK99" s="88"/>
      <c r="BL99" s="88"/>
      <c r="BM99" s="88"/>
      <c r="BN99" s="88"/>
      <c r="BO99" s="88"/>
      <c r="BP99" s="88"/>
      <c r="BQ99" s="88"/>
      <c r="BR99" s="88"/>
      <c r="BS99" s="88"/>
      <c r="BT99" s="88"/>
      <c r="BU99" s="88"/>
      <c r="BV99" s="88"/>
      <c r="BW99" s="88"/>
      <c r="BX99" s="363"/>
    </row>
    <row r="100" spans="1:76" ht="13.5" customHeight="1">
      <c r="A100" s="202"/>
      <c r="B100" s="88"/>
      <c r="C100" s="88"/>
      <c r="D100" s="88"/>
      <c r="E100" s="88"/>
      <c r="F100" s="88"/>
      <c r="G100" s="88"/>
      <c r="H100" s="88"/>
      <c r="I100" s="88"/>
      <c r="J100" s="88"/>
      <c r="K100" s="88"/>
      <c r="L100" s="88"/>
      <c r="M100" s="88"/>
      <c r="N100" s="88"/>
      <c r="O100" s="88"/>
      <c r="P100" s="88"/>
      <c r="Q100" s="88"/>
      <c r="R100" s="720"/>
      <c r="S100" s="88"/>
      <c r="T100" s="88"/>
      <c r="U100" s="88"/>
      <c r="V100" s="88"/>
      <c r="W100" s="88"/>
      <c r="X100" s="88"/>
      <c r="Y100" s="88"/>
      <c r="Z100" s="88"/>
      <c r="AA100" s="88"/>
      <c r="AB100" s="88"/>
      <c r="AC100" s="88"/>
      <c r="AD100" s="88"/>
      <c r="AE100" s="88"/>
      <c r="AF100" s="88"/>
      <c r="AG100" s="88"/>
      <c r="AH100" s="88"/>
      <c r="AI100" s="88"/>
      <c r="AJ100" s="416"/>
      <c r="AK100" s="416"/>
      <c r="AL100" s="416"/>
      <c r="AM100" s="416"/>
      <c r="AN100" s="416"/>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c r="BK100" s="88"/>
      <c r="BL100" s="88"/>
      <c r="BM100" s="88"/>
      <c r="BN100" s="88"/>
      <c r="BO100" s="88"/>
      <c r="BP100" s="88"/>
      <c r="BQ100" s="88"/>
      <c r="BR100" s="88"/>
      <c r="BS100" s="88"/>
      <c r="BT100" s="88"/>
      <c r="BU100" s="88"/>
      <c r="BV100" s="88"/>
      <c r="BW100" s="88"/>
      <c r="BX100" s="363"/>
    </row>
    <row r="101" spans="1:76" ht="15" customHeight="1">
      <c r="A101" s="202"/>
      <c r="B101" s="88"/>
      <c r="C101" s="223"/>
      <c r="D101" s="223"/>
      <c r="E101" s="223"/>
      <c r="F101" s="223"/>
      <c r="G101" s="223"/>
      <c r="H101" s="223"/>
      <c r="I101" s="223"/>
      <c r="J101" s="409"/>
      <c r="K101" s="88"/>
      <c r="L101" s="88"/>
      <c r="M101" s="88"/>
      <c r="N101" s="88"/>
      <c r="O101" s="88"/>
      <c r="P101" s="88"/>
      <c r="Q101" s="88"/>
      <c r="R101" s="720"/>
      <c r="S101" s="88"/>
      <c r="T101" s="88"/>
      <c r="U101" s="88"/>
      <c r="V101" s="88"/>
      <c r="W101" s="88"/>
      <c r="X101" s="88"/>
      <c r="Y101" s="88"/>
      <c r="Z101" s="88"/>
      <c r="AA101" s="88"/>
      <c r="AB101" s="88"/>
      <c r="AC101" s="88"/>
      <c r="AD101" s="88"/>
      <c r="AE101" s="88"/>
      <c r="AF101" s="88"/>
      <c r="AG101" s="88"/>
      <c r="AH101" s="88"/>
      <c r="AI101" s="88"/>
      <c r="AJ101" s="416"/>
      <c r="AK101" s="416"/>
      <c r="AL101" s="416"/>
      <c r="AM101" s="416"/>
      <c r="AN101" s="416"/>
      <c r="AO101" s="88"/>
      <c r="AP101" s="88"/>
      <c r="AQ101" s="88"/>
      <c r="AR101" s="88"/>
      <c r="AS101" s="88"/>
      <c r="AT101" s="88"/>
      <c r="AU101" s="88"/>
      <c r="AV101" s="88"/>
      <c r="AW101" s="88"/>
      <c r="AX101" s="88"/>
      <c r="AY101" s="88"/>
      <c r="AZ101" s="88"/>
      <c r="BA101" s="88"/>
      <c r="BB101" s="88"/>
      <c r="BC101" s="88"/>
      <c r="BD101" s="88"/>
      <c r="BE101" s="88"/>
      <c r="BF101" s="88"/>
      <c r="BG101" s="88"/>
      <c r="BH101" s="88"/>
      <c r="BI101" s="88"/>
      <c r="BJ101" s="88"/>
      <c r="BK101" s="88"/>
      <c r="BL101" s="88"/>
      <c r="BM101" s="88"/>
      <c r="BN101" s="88"/>
      <c r="BO101" s="88"/>
      <c r="BP101" s="88"/>
      <c r="BQ101" s="88"/>
      <c r="BR101" s="88"/>
      <c r="BS101" s="88"/>
      <c r="BT101" s="88"/>
      <c r="BU101" s="88"/>
      <c r="BV101" s="88"/>
      <c r="BW101" s="88"/>
      <c r="BX101" s="363"/>
    </row>
    <row r="102" spans="1:76" ht="40.5" customHeight="1">
      <c r="A102" s="202"/>
      <c r="B102" s="226"/>
      <c r="C102" s="444" t="s">
        <v>174</v>
      </c>
      <c r="D102" s="445" t="s">
        <v>120</v>
      </c>
      <c r="E102" s="445" t="s">
        <v>297</v>
      </c>
      <c r="F102" s="445" t="s">
        <v>240</v>
      </c>
      <c r="G102" s="445" t="s">
        <v>241</v>
      </c>
      <c r="H102" s="445" t="s">
        <v>242</v>
      </c>
      <c r="I102" s="396" t="s">
        <v>243</v>
      </c>
      <c r="J102" s="225"/>
      <c r="K102" s="88"/>
      <c r="L102" s="88"/>
      <c r="M102" s="88"/>
      <c r="N102" s="88"/>
      <c r="O102" s="88"/>
      <c r="P102" s="88"/>
      <c r="Q102" s="88"/>
      <c r="R102" s="720"/>
      <c r="S102" s="88"/>
      <c r="T102" s="88"/>
      <c r="U102" s="88"/>
      <c r="V102" s="88"/>
      <c r="W102" s="88"/>
      <c r="X102" s="88"/>
      <c r="Y102" s="88"/>
      <c r="Z102" s="88"/>
      <c r="AA102" s="88"/>
      <c r="AB102" s="88"/>
      <c r="AC102" s="88"/>
      <c r="AD102" s="88"/>
      <c r="AE102" s="88"/>
      <c r="AF102" s="88"/>
      <c r="AG102" s="88"/>
      <c r="AH102" s="88"/>
      <c r="AI102" s="88"/>
      <c r="AJ102" s="416"/>
      <c r="AK102" s="416"/>
      <c r="AL102" s="416"/>
      <c r="AM102" s="416"/>
      <c r="AN102" s="416"/>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8"/>
      <c r="BR102" s="88"/>
      <c r="BS102" s="88"/>
      <c r="BT102" s="88"/>
      <c r="BU102" s="88"/>
      <c r="BV102" s="88"/>
      <c r="BW102" s="88"/>
      <c r="BX102" s="363"/>
    </row>
    <row r="103" spans="1:76" ht="30" customHeight="1">
      <c r="A103" s="202"/>
      <c r="B103" s="226"/>
      <c r="C103" s="1032" t="s">
        <v>291</v>
      </c>
      <c r="D103" s="997" t="s">
        <v>254</v>
      </c>
      <c r="E103" s="446" t="s">
        <v>298</v>
      </c>
      <c r="F103" s="447" cm="1">
        <f t="array" aca="1" ref="F103" ca="1">SUMIF($D$11:$E$30,$E$103,$L$11:$L$30)</f>
        <v>0</v>
      </c>
      <c r="G103" s="447" cm="1">
        <f t="array" ref="G103">IF($I$59+$I$86+$P$1=0,0,SUMIF($D$39:$D$58,$E$103,$L$39:$N$58)+SUMIF($F$66:$G$85,$E$103,$L$66:$L$85)+SUMIF($D$11:$E$30,$E$103,$AE$11:$AE$30))</f>
        <v>0</v>
      </c>
      <c r="H103" s="447" cm="1">
        <f t="array" aca="1" ref="H103" ca="1">$G$103-$F$103</f>
        <v>0</v>
      </c>
      <c r="I103" s="947" t="str" cm="1">
        <f t="array" aca="1" ref="I103" ca="1">IF(AND($H$103&gt;=0,H104&gt;=0),"Yes ✓","No ▲")</f>
        <v>Yes ✓</v>
      </c>
      <c r="J103" s="225"/>
      <c r="K103" s="88"/>
      <c r="L103" s="88"/>
      <c r="M103" s="88"/>
      <c r="N103" s="88"/>
      <c r="O103" s="88"/>
      <c r="P103" s="88"/>
      <c r="Q103" s="88"/>
      <c r="R103" s="720"/>
      <c r="S103" s="88"/>
      <c r="T103" s="88"/>
      <c r="U103" s="88"/>
      <c r="V103" s="88"/>
      <c r="W103" s="88"/>
      <c r="X103" s="88"/>
      <c r="Y103" s="88"/>
      <c r="Z103" s="88"/>
      <c r="AA103" s="88"/>
      <c r="AB103" s="88"/>
      <c r="AC103" s="88"/>
      <c r="AD103" s="88"/>
      <c r="AE103" s="88"/>
      <c r="AF103" s="88"/>
      <c r="AG103" s="88"/>
      <c r="AH103" s="88"/>
      <c r="AI103" s="88"/>
      <c r="AJ103" s="416"/>
      <c r="AK103" s="416"/>
      <c r="AL103" s="416"/>
      <c r="AM103" s="416"/>
      <c r="AN103" s="416"/>
      <c r="AO103" s="88"/>
      <c r="AP103" s="88"/>
      <c r="AQ103" s="88"/>
      <c r="AR103" s="88"/>
      <c r="AS103" s="88"/>
      <c r="AT103" s="88"/>
      <c r="AU103" s="88"/>
      <c r="AV103" s="88"/>
      <c r="AW103" s="88"/>
      <c r="AX103" s="88"/>
      <c r="AY103" s="88"/>
      <c r="AZ103" s="88"/>
      <c r="BA103" s="88"/>
      <c r="BB103" s="88"/>
      <c r="BC103" s="88"/>
      <c r="BD103" s="88"/>
      <c r="BE103" s="88"/>
      <c r="BF103" s="88"/>
      <c r="BG103" s="88"/>
      <c r="BH103" s="88"/>
      <c r="BI103" s="88"/>
      <c r="BJ103" s="88"/>
      <c r="BK103" s="88"/>
      <c r="BL103" s="88"/>
      <c r="BM103" s="88"/>
      <c r="BN103" s="88"/>
      <c r="BO103" s="88"/>
      <c r="BP103" s="88"/>
      <c r="BQ103" s="88"/>
      <c r="BR103" s="88"/>
      <c r="BS103" s="88"/>
      <c r="BT103" s="88"/>
      <c r="BU103" s="88"/>
      <c r="BV103" s="88"/>
      <c r="BW103" s="88"/>
      <c r="BX103" s="363"/>
    </row>
    <row r="104" spans="1:76" ht="30" customHeight="1">
      <c r="A104" s="202"/>
      <c r="B104" s="226"/>
      <c r="C104" s="1033"/>
      <c r="D104" s="1013"/>
      <c r="E104" s="346" t="s">
        <v>299</v>
      </c>
      <c r="F104" s="448" cm="1">
        <f t="array" aca="1" ref="F104" ca="1">SUMIF($D$11:$E$30,$E$104,$L$11:$L$30)</f>
        <v>0</v>
      </c>
      <c r="G104" s="448" cm="1">
        <f t="array" ref="G104">IF($I$59+$I$86+$P$1=0,0,SUMIF($D$39:$D$58,$E$104,$L$39:$N$58)+SUMIF($F$66:$G$85,$E$104,$L$66:$L$85)+SUMIF($D$11:$E$30,$E$104,$AE$11:$AE$30))</f>
        <v>0</v>
      </c>
      <c r="H104" s="448" cm="1">
        <f t="array" aca="1" ref="H104" ca="1">$G$104-$F$104</f>
        <v>0</v>
      </c>
      <c r="I104" s="948"/>
      <c r="J104" s="225"/>
      <c r="K104" s="88"/>
      <c r="L104" s="88"/>
      <c r="M104" s="88"/>
      <c r="N104" s="88"/>
      <c r="O104" s="88"/>
      <c r="P104" s="88"/>
      <c r="Q104" s="88"/>
      <c r="R104" s="720"/>
      <c r="S104" s="88"/>
      <c r="T104" s="88"/>
      <c r="U104" s="88"/>
      <c r="V104" s="88"/>
      <c r="W104" s="88"/>
      <c r="X104" s="88"/>
      <c r="Y104" s="88"/>
      <c r="Z104" s="88"/>
      <c r="AA104" s="88"/>
      <c r="AB104" s="88"/>
      <c r="AC104" s="88"/>
      <c r="AD104" s="88"/>
      <c r="AE104" s="88"/>
      <c r="AF104" s="88"/>
      <c r="AG104" s="88"/>
      <c r="AH104" s="88"/>
      <c r="AI104" s="88"/>
      <c r="AJ104" s="416"/>
      <c r="AK104" s="416"/>
      <c r="AL104" s="416"/>
      <c r="AM104" s="416"/>
      <c r="AN104" s="416"/>
      <c r="AO104" s="88"/>
      <c r="AP104" s="88"/>
      <c r="AQ104" s="88"/>
      <c r="AR104" s="88"/>
      <c r="AS104" s="88"/>
      <c r="AT104" s="88"/>
      <c r="AU104" s="88"/>
      <c r="AV104" s="88"/>
      <c r="AW104" s="88"/>
      <c r="AX104" s="88"/>
      <c r="AY104" s="88"/>
      <c r="AZ104" s="88"/>
      <c r="BA104" s="88"/>
      <c r="BB104" s="88"/>
      <c r="BC104" s="88"/>
      <c r="BD104" s="88"/>
      <c r="BE104" s="88"/>
      <c r="BF104" s="88"/>
      <c r="BG104" s="88"/>
      <c r="BH104" s="88"/>
      <c r="BI104" s="88"/>
      <c r="BJ104" s="88"/>
      <c r="BK104" s="88"/>
      <c r="BL104" s="88"/>
      <c r="BM104" s="88"/>
      <c r="BN104" s="88"/>
      <c r="BO104" s="88"/>
      <c r="BP104" s="88"/>
      <c r="BQ104" s="88"/>
      <c r="BR104" s="88"/>
      <c r="BS104" s="88"/>
      <c r="BT104" s="88"/>
      <c r="BU104" s="88"/>
      <c r="BV104" s="88"/>
      <c r="BW104" s="88"/>
      <c r="BX104" s="363"/>
    </row>
    <row r="105" spans="1:76" ht="30" customHeight="1">
      <c r="A105" s="202"/>
      <c r="B105" s="226"/>
      <c r="C105" s="1033"/>
      <c r="D105" s="1014"/>
      <c r="E105" s="401" t="s">
        <v>278</v>
      </c>
      <c r="F105" s="402" cm="1">
        <f t="array" aca="1" ref="F105" ca="1">SUM(F103:F104)</f>
        <v>0</v>
      </c>
      <c r="G105" s="402" cm="1">
        <f t="array" ref="G105">SUM(G103:G104)</f>
        <v>0</v>
      </c>
      <c r="H105" s="402" cm="1">
        <f t="array" aca="1" ref="H105" ca="1">SUM($H$103:$H$104)</f>
        <v>0</v>
      </c>
      <c r="I105" s="949"/>
      <c r="J105" s="345" cm="1">
        <f t="array" aca="1" ref="J105" ca="1">IF($I$103="No ▲",1,0)</f>
        <v>0</v>
      </c>
      <c r="K105" s="88"/>
      <c r="L105" s="88"/>
      <c r="M105" s="88"/>
      <c r="N105" s="88"/>
      <c r="O105" s="88"/>
      <c r="P105" s="88"/>
      <c r="Q105" s="88"/>
      <c r="R105" s="720"/>
      <c r="S105" s="88"/>
      <c r="T105" s="88"/>
      <c r="U105" s="88"/>
      <c r="V105" s="88"/>
      <c r="W105" s="88"/>
      <c r="X105" s="88"/>
      <c r="Y105" s="88"/>
      <c r="Z105" s="88"/>
      <c r="AA105" s="88"/>
      <c r="AB105" s="88"/>
      <c r="AC105" s="88"/>
      <c r="AD105" s="88"/>
      <c r="AE105" s="88"/>
      <c r="AF105" s="88"/>
      <c r="AG105" s="88"/>
      <c r="AH105" s="88"/>
      <c r="AI105" s="88"/>
      <c r="AJ105" s="416"/>
      <c r="AK105" s="416"/>
      <c r="AL105" s="416"/>
      <c r="AM105" s="416"/>
      <c r="AN105" s="416"/>
      <c r="AO105" s="88"/>
      <c r="AP105" s="88"/>
      <c r="AQ105" s="88"/>
      <c r="AR105" s="88"/>
      <c r="AS105" s="88"/>
      <c r="AT105" s="88"/>
      <c r="AU105" s="88"/>
      <c r="AV105" s="88"/>
      <c r="AW105" s="88"/>
      <c r="AX105" s="88"/>
      <c r="AY105" s="88"/>
      <c r="AZ105" s="88"/>
      <c r="BA105" s="88"/>
      <c r="BB105" s="88"/>
      <c r="BC105" s="88"/>
      <c r="BD105" s="88"/>
      <c r="BE105" s="88"/>
      <c r="BF105" s="88"/>
      <c r="BG105" s="88"/>
      <c r="BH105" s="88"/>
      <c r="BI105" s="88"/>
      <c r="BJ105" s="88"/>
      <c r="BK105" s="88"/>
      <c r="BL105" s="88"/>
      <c r="BM105" s="88"/>
      <c r="BN105" s="88"/>
      <c r="BO105" s="88"/>
      <c r="BP105" s="88"/>
      <c r="BQ105" s="88"/>
      <c r="BR105" s="88"/>
      <c r="BS105" s="88"/>
      <c r="BT105" s="88"/>
      <c r="BU105" s="88"/>
      <c r="BV105" s="88"/>
      <c r="BW105" s="88"/>
      <c r="BX105" s="363"/>
    </row>
    <row r="106" spans="1:76" ht="30" customHeight="1">
      <c r="A106" s="202"/>
      <c r="B106" s="226"/>
      <c r="C106" s="1034"/>
      <c r="D106" s="403" t="s">
        <v>255</v>
      </c>
      <c r="E106" s="449" t="s">
        <v>300</v>
      </c>
      <c r="F106" s="450" cm="1">
        <f t="array" aca="1" ref="F106" ca="1">SUMIF($D$11:$E$30,$E$106,$L$11:$L$30)</f>
        <v>0</v>
      </c>
      <c r="G106" s="450" cm="1">
        <f t="array" ref="G106">IF($I$59+$I$86+$P$1=0,0,SUMIF($D$39:$D$58,$E$106,$L$39:$N$58)+SUMIF($F$66:$G$85,$E$106,$L$66:$L$85)+SUMIF($D$11:$E$30,$E$106,$AE$11:$AE$30))</f>
        <v>0</v>
      </c>
      <c r="H106" s="450" cm="1">
        <f t="array" aca="1" ref="H106" ca="1">$G$106-$F$106</f>
        <v>0</v>
      </c>
      <c r="I106" s="406" t="str" cm="1">
        <f t="array" aca="1" ref="I106" ca="1">IF($G$107&gt;=0,"Yes ✓","No ▲")</f>
        <v>Yes ✓</v>
      </c>
      <c r="J106" s="345" cm="1">
        <f t="array" aca="1" ref="J106" ca="1">IF($I$106="No ▲",1,0)</f>
        <v>0</v>
      </c>
      <c r="K106" s="88"/>
      <c r="L106" s="88"/>
      <c r="M106" s="88"/>
      <c r="N106" s="88"/>
      <c r="O106" s="88"/>
      <c r="P106" s="88"/>
      <c r="Q106" s="88"/>
      <c r="R106" s="720"/>
      <c r="S106" s="88"/>
      <c r="T106" s="88"/>
      <c r="U106" s="88"/>
      <c r="V106" s="88"/>
      <c r="W106" s="88"/>
      <c r="X106" s="88"/>
      <c r="Y106" s="88"/>
      <c r="Z106" s="88"/>
      <c r="AA106" s="88"/>
      <c r="AB106" s="88"/>
      <c r="AC106" s="88"/>
      <c r="AD106" s="88"/>
      <c r="AE106" s="88"/>
      <c r="AF106" s="88"/>
      <c r="AG106" s="88"/>
      <c r="AH106" s="88"/>
      <c r="AI106" s="88"/>
      <c r="AJ106" s="416"/>
      <c r="AK106" s="416"/>
      <c r="AL106" s="416"/>
      <c r="AM106" s="416"/>
      <c r="AN106" s="416"/>
      <c r="AO106" s="88"/>
      <c r="AP106" s="88"/>
      <c r="AQ106" s="88"/>
      <c r="AR106" s="88"/>
      <c r="AS106" s="88"/>
      <c r="AT106" s="88"/>
      <c r="AU106" s="88"/>
      <c r="AV106" s="88"/>
      <c r="AW106" s="88"/>
      <c r="AX106" s="88"/>
      <c r="AY106" s="88"/>
      <c r="AZ106" s="88"/>
      <c r="BA106" s="88"/>
      <c r="BB106" s="88"/>
      <c r="BC106" s="88"/>
      <c r="BD106" s="88"/>
      <c r="BE106" s="88"/>
      <c r="BF106" s="88"/>
      <c r="BG106" s="88"/>
      <c r="BH106" s="88"/>
      <c r="BI106" s="88"/>
      <c r="BJ106" s="88"/>
      <c r="BK106" s="88"/>
      <c r="BL106" s="88"/>
      <c r="BM106" s="88"/>
      <c r="BN106" s="88"/>
      <c r="BO106" s="88"/>
      <c r="BP106" s="88"/>
      <c r="BQ106" s="88"/>
      <c r="BR106" s="88"/>
      <c r="BS106" s="88"/>
      <c r="BT106" s="88"/>
      <c r="BU106" s="88"/>
      <c r="BV106" s="88"/>
      <c r="BW106" s="88"/>
      <c r="BX106" s="363"/>
    </row>
    <row r="107" spans="1:76" ht="12" customHeight="1">
      <c r="A107" s="202"/>
      <c r="B107" s="88"/>
      <c r="C107" s="351"/>
      <c r="D107" s="351"/>
      <c r="E107" s="351"/>
      <c r="F107" s="351"/>
      <c r="G107" s="408" cm="1">
        <f t="array" aca="1" ref="G107" ca="1">IF(H105&gt;0,($H$105+$H$106),H106)</f>
        <v>0</v>
      </c>
      <c r="H107" s="203"/>
      <c r="I107" s="203"/>
      <c r="J107" s="409"/>
      <c r="K107" s="88"/>
      <c r="L107" s="88"/>
      <c r="M107" s="88"/>
      <c r="N107" s="88"/>
      <c r="O107" s="88"/>
      <c r="P107" s="88"/>
      <c r="Q107" s="88"/>
      <c r="R107" s="720"/>
      <c r="S107" s="88"/>
      <c r="T107" s="88"/>
      <c r="U107" s="88"/>
      <c r="V107" s="88"/>
      <c r="W107" s="88"/>
      <c r="X107" s="88"/>
      <c r="Y107" s="88"/>
      <c r="Z107" s="88"/>
      <c r="AA107" s="88"/>
      <c r="AB107" s="88"/>
      <c r="AC107" s="88"/>
      <c r="AD107" s="88"/>
      <c r="AE107" s="88"/>
      <c r="AF107" s="88"/>
      <c r="AG107" s="88"/>
      <c r="AH107" s="88"/>
      <c r="AI107" s="88"/>
      <c r="AJ107" s="416"/>
      <c r="AK107" s="416"/>
      <c r="AL107" s="416"/>
      <c r="AM107" s="416"/>
      <c r="AN107" s="416"/>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363"/>
    </row>
    <row r="108" spans="1:76" ht="18.600000000000001" customHeight="1">
      <c r="A108" s="202"/>
      <c r="B108" s="226"/>
      <c r="C108" s="1030" t="s">
        <v>301</v>
      </c>
      <c r="D108" s="1031"/>
      <c r="E108" s="1031"/>
      <c r="F108" s="1031"/>
      <c r="G108" s="410" cm="1">
        <f t="array" aca="1" ref="G108" ca="1">$H$105</f>
        <v>0</v>
      </c>
      <c r="H108" s="225"/>
      <c r="I108" s="88"/>
      <c r="J108" s="409"/>
      <c r="K108" s="88"/>
      <c r="L108" s="88"/>
      <c r="M108" s="88"/>
      <c r="N108" s="88"/>
      <c r="O108" s="88"/>
      <c r="P108" s="88"/>
      <c r="Q108" s="88"/>
      <c r="R108" s="720"/>
      <c r="S108" s="88"/>
      <c r="T108" s="88"/>
      <c r="U108" s="88"/>
      <c r="V108" s="88"/>
      <c r="W108" s="88"/>
      <c r="X108" s="88"/>
      <c r="Y108" s="88"/>
      <c r="Z108" s="88"/>
      <c r="AA108" s="88"/>
      <c r="AB108" s="88"/>
      <c r="AC108" s="88"/>
      <c r="AD108" s="88"/>
      <c r="AE108" s="88"/>
      <c r="AF108" s="88"/>
      <c r="AG108" s="88"/>
      <c r="AH108" s="88"/>
      <c r="AI108" s="88"/>
      <c r="AJ108" s="416"/>
      <c r="AK108" s="416"/>
      <c r="AL108" s="416"/>
      <c r="AM108" s="416"/>
      <c r="AN108" s="416"/>
      <c r="AO108" s="88"/>
      <c r="AP108" s="88"/>
      <c r="AQ108" s="88"/>
      <c r="AR108" s="88"/>
      <c r="AS108" s="88"/>
      <c r="AT108" s="88"/>
      <c r="AU108" s="88"/>
      <c r="AV108" s="88"/>
      <c r="AW108" s="88"/>
      <c r="AX108" s="88"/>
      <c r="AY108" s="88"/>
      <c r="AZ108" s="88"/>
      <c r="BA108" s="88"/>
      <c r="BB108" s="88"/>
      <c r="BC108" s="88"/>
      <c r="BD108" s="88"/>
      <c r="BE108" s="88"/>
      <c r="BF108" s="88"/>
      <c r="BG108" s="88"/>
      <c r="BH108" s="88"/>
      <c r="BI108" s="88"/>
      <c r="BJ108" s="88"/>
      <c r="BK108" s="88"/>
      <c r="BL108" s="88"/>
      <c r="BM108" s="88"/>
      <c r="BN108" s="88"/>
      <c r="BO108" s="88"/>
      <c r="BP108" s="88"/>
      <c r="BQ108" s="88"/>
      <c r="BR108" s="88"/>
      <c r="BS108" s="88"/>
      <c r="BT108" s="88"/>
      <c r="BU108" s="88"/>
      <c r="BV108" s="88"/>
      <c r="BW108" s="88"/>
      <c r="BX108" s="363"/>
    </row>
    <row r="109" spans="1:76" ht="18.899999999999999" customHeight="1">
      <c r="A109" s="202"/>
      <c r="B109" s="226"/>
      <c r="C109" s="989" t="s">
        <v>302</v>
      </c>
      <c r="D109" s="990"/>
      <c r="E109" s="990"/>
      <c r="F109" s="990"/>
      <c r="G109" s="413" cm="1">
        <f t="array" aca="1" ref="G109" ca="1">IF($H$105&lt;=0,$H$106,($H$106+$H$105))</f>
        <v>0</v>
      </c>
      <c r="H109" s="225"/>
      <c r="I109" s="88"/>
      <c r="J109" s="88"/>
      <c r="K109" s="88"/>
      <c r="L109" s="88"/>
      <c r="M109" s="88"/>
      <c r="N109" s="88"/>
      <c r="O109" s="88"/>
      <c r="P109" s="88"/>
      <c r="Q109" s="88"/>
      <c r="R109" s="720"/>
      <c r="S109" s="88"/>
      <c r="T109" s="88"/>
      <c r="U109" s="88"/>
      <c r="V109" s="88"/>
      <c r="W109" s="88"/>
      <c r="X109" s="88"/>
      <c r="Y109" s="88"/>
      <c r="Z109" s="88"/>
      <c r="AA109" s="88"/>
      <c r="AB109" s="88"/>
      <c r="AC109" s="88"/>
      <c r="AD109" s="88"/>
      <c r="AE109" s="88"/>
      <c r="AF109" s="88"/>
      <c r="AG109" s="88"/>
      <c r="AH109" s="88"/>
      <c r="AI109" s="88"/>
      <c r="AJ109" s="416"/>
      <c r="AK109" s="416"/>
      <c r="AL109" s="416"/>
      <c r="AM109" s="416"/>
      <c r="AN109" s="416"/>
      <c r="AO109" s="88"/>
      <c r="AP109" s="88"/>
      <c r="AQ109" s="88"/>
      <c r="AR109" s="88"/>
      <c r="AS109" s="88"/>
      <c r="AT109" s="88"/>
      <c r="AU109" s="88"/>
      <c r="AV109" s="88"/>
      <c r="AW109" s="88"/>
      <c r="AX109" s="88"/>
      <c r="AY109" s="88"/>
      <c r="AZ109" s="88"/>
      <c r="BA109" s="88"/>
      <c r="BB109" s="88"/>
      <c r="BC109" s="88"/>
      <c r="BD109" s="88"/>
      <c r="BE109" s="88"/>
      <c r="BF109" s="88"/>
      <c r="BG109" s="88"/>
      <c r="BH109" s="88"/>
      <c r="BI109" s="88"/>
      <c r="BJ109" s="88"/>
      <c r="BK109" s="88"/>
      <c r="BL109" s="88"/>
      <c r="BM109" s="88"/>
      <c r="BN109" s="88"/>
      <c r="BO109" s="88"/>
      <c r="BP109" s="88"/>
      <c r="BQ109" s="88"/>
      <c r="BR109" s="88"/>
      <c r="BS109" s="88"/>
      <c r="BT109" s="88"/>
      <c r="BU109" s="88"/>
      <c r="BV109" s="88"/>
      <c r="BW109" s="88"/>
      <c r="BX109" s="363"/>
    </row>
    <row r="110" spans="1:76" ht="14.1" customHeight="1">
      <c r="A110" s="202"/>
      <c r="B110" s="88"/>
      <c r="C110" s="203"/>
      <c r="D110" s="203"/>
      <c r="E110" s="203"/>
      <c r="F110" s="203"/>
      <c r="G110" s="203"/>
      <c r="H110" s="88"/>
      <c r="I110" s="88"/>
      <c r="J110" s="88"/>
      <c r="K110" s="88"/>
      <c r="L110" s="88"/>
      <c r="M110" s="88"/>
      <c r="N110" s="88"/>
      <c r="O110" s="88"/>
      <c r="P110" s="88"/>
      <c r="Q110" s="88"/>
      <c r="R110" s="720"/>
      <c r="S110" s="88"/>
      <c r="T110" s="88"/>
      <c r="U110" s="88"/>
      <c r="V110" s="88"/>
      <c r="W110" s="88"/>
      <c r="X110" s="88"/>
      <c r="Y110" s="88"/>
      <c r="Z110" s="88"/>
      <c r="AA110" s="88"/>
      <c r="AB110" s="88"/>
      <c r="AC110" s="88"/>
      <c r="AD110" s="88"/>
      <c r="AE110" s="88"/>
      <c r="AF110" s="88"/>
      <c r="AG110" s="88"/>
      <c r="AH110" s="88"/>
      <c r="AI110" s="88"/>
      <c r="AJ110" s="416"/>
      <c r="AK110" s="416"/>
      <c r="AL110" s="416"/>
      <c r="AM110" s="416"/>
      <c r="AN110" s="416"/>
      <c r="AO110" s="88"/>
      <c r="AP110" s="88"/>
      <c r="AQ110" s="88"/>
      <c r="AR110" s="88"/>
      <c r="AS110" s="88"/>
      <c r="AT110" s="88"/>
      <c r="AU110" s="88"/>
      <c r="AV110" s="88"/>
      <c r="AW110" s="88"/>
      <c r="AX110" s="88"/>
      <c r="AY110" s="88"/>
      <c r="AZ110" s="88"/>
      <c r="BA110" s="88"/>
      <c r="BB110" s="88"/>
      <c r="BC110" s="88"/>
      <c r="BD110" s="88"/>
      <c r="BE110" s="88"/>
      <c r="BF110" s="88"/>
      <c r="BG110" s="88"/>
      <c r="BH110" s="88"/>
      <c r="BI110" s="88"/>
      <c r="BJ110" s="88"/>
      <c r="BK110" s="88"/>
      <c r="BL110" s="88"/>
      <c r="BM110" s="88"/>
      <c r="BN110" s="88"/>
      <c r="BO110" s="88"/>
      <c r="BP110" s="88"/>
      <c r="BQ110" s="88"/>
      <c r="BR110" s="88"/>
      <c r="BS110" s="88"/>
      <c r="BT110" s="88"/>
      <c r="BU110" s="88"/>
      <c r="BV110" s="88"/>
      <c r="BW110" s="88"/>
      <c r="BX110" s="363"/>
    </row>
    <row r="111" spans="1:76" ht="13.5" customHeight="1">
      <c r="A111" s="202"/>
      <c r="B111" s="88"/>
      <c r="C111" s="88"/>
      <c r="D111" s="88"/>
      <c r="E111" s="88"/>
      <c r="F111" s="88"/>
      <c r="G111" s="88"/>
      <c r="H111" s="88"/>
      <c r="I111" s="88"/>
      <c r="J111" s="88"/>
      <c r="K111" s="88"/>
      <c r="L111" s="88"/>
      <c r="M111" s="88"/>
      <c r="N111" s="88"/>
      <c r="O111" s="88"/>
      <c r="P111" s="88"/>
      <c r="Q111" s="88"/>
      <c r="R111" s="720"/>
      <c r="S111" s="88"/>
      <c r="T111" s="88"/>
      <c r="U111" s="88"/>
      <c r="V111" s="88"/>
      <c r="W111" s="88"/>
      <c r="X111" s="88"/>
      <c r="Y111" s="88"/>
      <c r="Z111" s="88"/>
      <c r="AA111" s="88"/>
      <c r="AB111" s="88"/>
      <c r="AC111" s="88"/>
      <c r="AD111" s="88"/>
      <c r="AE111" s="88"/>
      <c r="AF111" s="88"/>
      <c r="AG111" s="88"/>
      <c r="AH111" s="88"/>
      <c r="AI111" s="88"/>
      <c r="AJ111" s="416"/>
      <c r="AK111" s="416"/>
      <c r="AL111" s="416"/>
      <c r="AM111" s="416"/>
      <c r="AN111" s="416"/>
      <c r="AO111" s="88"/>
      <c r="AP111" s="88"/>
      <c r="AQ111" s="88"/>
      <c r="AR111" s="88"/>
      <c r="AS111" s="88"/>
      <c r="AT111" s="88"/>
      <c r="AU111" s="88"/>
      <c r="AV111" s="88"/>
      <c r="AW111" s="88"/>
      <c r="AX111" s="88"/>
      <c r="AY111" s="88"/>
      <c r="AZ111" s="88"/>
      <c r="BA111" s="88"/>
      <c r="BB111" s="88"/>
      <c r="BC111" s="88"/>
      <c r="BD111" s="88"/>
      <c r="BE111" s="88"/>
      <c r="BF111" s="88"/>
      <c r="BG111" s="88"/>
      <c r="BH111" s="88"/>
      <c r="BI111" s="88"/>
      <c r="BJ111" s="88"/>
      <c r="BK111" s="88"/>
      <c r="BL111" s="88"/>
      <c r="BM111" s="88"/>
      <c r="BN111" s="88"/>
      <c r="BO111" s="88"/>
      <c r="BP111" s="88"/>
      <c r="BQ111" s="88"/>
      <c r="BR111" s="88"/>
      <c r="BS111" s="88"/>
      <c r="BT111" s="88"/>
      <c r="BU111" s="88"/>
      <c r="BV111" s="88"/>
      <c r="BW111" s="88"/>
      <c r="BX111" s="363"/>
    </row>
    <row r="112" spans="1:76" ht="13.5" customHeight="1">
      <c r="A112" s="202"/>
      <c r="B112" s="88"/>
      <c r="C112" s="88"/>
      <c r="D112" s="88"/>
      <c r="E112" s="88"/>
      <c r="F112" s="88"/>
      <c r="G112" s="88"/>
      <c r="H112" s="88"/>
      <c r="I112" s="88"/>
      <c r="J112" s="88"/>
      <c r="K112" s="88"/>
      <c r="L112" s="88"/>
      <c r="M112" s="88"/>
      <c r="N112" s="88"/>
      <c r="O112" s="88"/>
      <c r="P112" s="88"/>
      <c r="Q112" s="88"/>
      <c r="R112" s="720"/>
      <c r="S112" s="88"/>
      <c r="T112" s="88"/>
      <c r="U112" s="88"/>
      <c r="V112" s="88"/>
      <c r="W112" s="88"/>
      <c r="X112" s="88"/>
      <c r="Y112" s="88"/>
      <c r="Z112" s="88"/>
      <c r="AA112" s="88"/>
      <c r="AB112" s="88"/>
      <c r="AC112" s="88"/>
      <c r="AD112" s="88"/>
      <c r="AE112" s="88"/>
      <c r="AF112" s="88"/>
      <c r="AG112" s="88"/>
      <c r="AH112" s="88"/>
      <c r="AI112" s="88"/>
      <c r="AJ112" s="416"/>
      <c r="AK112" s="416"/>
      <c r="AL112" s="416"/>
      <c r="AM112" s="416"/>
      <c r="AN112" s="416"/>
      <c r="AO112" s="88"/>
      <c r="AP112" s="88"/>
      <c r="AQ112" s="88"/>
      <c r="AR112" s="88"/>
      <c r="AS112" s="88"/>
      <c r="AT112" s="88"/>
      <c r="AU112" s="88"/>
      <c r="AV112" s="88"/>
      <c r="AW112" s="88"/>
      <c r="AX112" s="88"/>
      <c r="AY112" s="88"/>
      <c r="AZ112" s="88"/>
      <c r="BA112" s="88"/>
      <c r="BB112" s="88"/>
      <c r="BC112" s="88"/>
      <c r="BD112" s="88"/>
      <c r="BE112" s="88"/>
      <c r="BF112" s="88"/>
      <c r="BG112" s="88"/>
      <c r="BH112" s="88"/>
      <c r="BI112" s="88"/>
      <c r="BJ112" s="88"/>
      <c r="BK112" s="88"/>
      <c r="BL112" s="88"/>
      <c r="BM112" s="88"/>
      <c r="BN112" s="88"/>
      <c r="BO112" s="88"/>
      <c r="BP112" s="88"/>
      <c r="BQ112" s="88"/>
      <c r="BR112" s="88"/>
      <c r="BS112" s="88"/>
      <c r="BT112" s="88"/>
      <c r="BU112" s="88"/>
      <c r="BV112" s="88"/>
      <c r="BW112" s="88"/>
      <c r="BX112" s="363"/>
    </row>
    <row r="113" spans="1:76" ht="13.5" customHeight="1">
      <c r="A113" s="202"/>
      <c r="B113" s="88"/>
      <c r="C113" s="88"/>
      <c r="D113" s="88"/>
      <c r="E113" s="88"/>
      <c r="F113" s="88"/>
      <c r="G113" s="88"/>
      <c r="H113" s="88"/>
      <c r="I113" s="88"/>
      <c r="J113" s="88"/>
      <c r="K113" s="88"/>
      <c r="L113" s="88"/>
      <c r="M113" s="88"/>
      <c r="N113" s="88"/>
      <c r="O113" s="88"/>
      <c r="P113" s="88"/>
      <c r="Q113" s="88"/>
      <c r="R113" s="720"/>
      <c r="S113" s="88"/>
      <c r="T113" s="88"/>
      <c r="U113" s="88"/>
      <c r="V113" s="88"/>
      <c r="W113" s="88"/>
      <c r="X113" s="88"/>
      <c r="Y113" s="88"/>
      <c r="Z113" s="88"/>
      <c r="AA113" s="88"/>
      <c r="AB113" s="88"/>
      <c r="AC113" s="88"/>
      <c r="AD113" s="88"/>
      <c r="AE113" s="88"/>
      <c r="AF113" s="88"/>
      <c r="AG113" s="88"/>
      <c r="AH113" s="88"/>
      <c r="AI113" s="88"/>
      <c r="AJ113" s="416"/>
      <c r="AK113" s="416"/>
      <c r="AL113" s="416"/>
      <c r="AM113" s="416"/>
      <c r="AN113" s="416"/>
      <c r="AO113" s="88"/>
      <c r="AP113" s="88"/>
      <c r="AQ113" s="88"/>
      <c r="AR113" s="88"/>
      <c r="AS113" s="88"/>
      <c r="AT113" s="88"/>
      <c r="AU113" s="88"/>
      <c r="AV113" s="88"/>
      <c r="AW113" s="88"/>
      <c r="AX113" s="88"/>
      <c r="AY113" s="88"/>
      <c r="AZ113" s="88"/>
      <c r="BA113" s="88"/>
      <c r="BB113" s="88"/>
      <c r="BC113" s="88"/>
      <c r="BD113" s="88"/>
      <c r="BE113" s="88"/>
      <c r="BF113" s="88"/>
      <c r="BG113" s="88"/>
      <c r="BH113" s="88"/>
      <c r="BI113" s="88"/>
      <c r="BJ113" s="88"/>
      <c r="BK113" s="88"/>
      <c r="BL113" s="88"/>
      <c r="BM113" s="88"/>
      <c r="BN113" s="88"/>
      <c r="BO113" s="88"/>
      <c r="BP113" s="88"/>
      <c r="BQ113" s="88"/>
      <c r="BR113" s="88"/>
      <c r="BS113" s="88"/>
      <c r="BT113" s="88"/>
      <c r="BU113" s="88"/>
      <c r="BV113" s="88"/>
      <c r="BW113" s="88"/>
      <c r="BX113" s="363"/>
    </row>
    <row r="114" spans="1:76" ht="13.5" customHeight="1">
      <c r="A114" s="202"/>
      <c r="B114" s="88"/>
      <c r="C114" s="88"/>
      <c r="D114" s="88"/>
      <c r="E114" s="88"/>
      <c r="F114" s="88"/>
      <c r="G114" s="88"/>
      <c r="H114" s="88"/>
      <c r="I114" s="88"/>
      <c r="J114" s="88"/>
      <c r="K114" s="88"/>
      <c r="L114" s="88"/>
      <c r="M114" s="88"/>
      <c r="N114" s="88"/>
      <c r="O114" s="88"/>
      <c r="P114" s="88"/>
      <c r="Q114" s="88"/>
      <c r="R114" s="720"/>
      <c r="S114" s="88"/>
      <c r="T114" s="88"/>
      <c r="U114" s="88"/>
      <c r="V114" s="88"/>
      <c r="W114" s="88"/>
      <c r="X114" s="88"/>
      <c r="Y114" s="88"/>
      <c r="Z114" s="88"/>
      <c r="AA114" s="88"/>
      <c r="AB114" s="88"/>
      <c r="AC114" s="88"/>
      <c r="AD114" s="88"/>
      <c r="AE114" s="88"/>
      <c r="AF114" s="88"/>
      <c r="AG114" s="88"/>
      <c r="AH114" s="88"/>
      <c r="AI114" s="88"/>
      <c r="AJ114" s="416"/>
      <c r="AK114" s="416"/>
      <c r="AL114" s="416"/>
      <c r="AM114" s="416"/>
      <c r="AN114" s="416"/>
      <c r="AO114" s="88"/>
      <c r="AP114" s="88"/>
      <c r="AQ114" s="88"/>
      <c r="AR114" s="88"/>
      <c r="AS114" s="88"/>
      <c r="AT114" s="88"/>
      <c r="AU114" s="88"/>
      <c r="AV114" s="88"/>
      <c r="AW114" s="88"/>
      <c r="AX114" s="88"/>
      <c r="AY114" s="88"/>
      <c r="AZ114" s="88"/>
      <c r="BA114" s="88"/>
      <c r="BB114" s="88"/>
      <c r="BC114" s="88"/>
      <c r="BD114" s="88"/>
      <c r="BE114" s="88"/>
      <c r="BF114" s="88"/>
      <c r="BG114" s="88"/>
      <c r="BH114" s="88"/>
      <c r="BI114" s="88"/>
      <c r="BJ114" s="88"/>
      <c r="BK114" s="88"/>
      <c r="BL114" s="88"/>
      <c r="BM114" s="88"/>
      <c r="BN114" s="88"/>
      <c r="BO114" s="88"/>
      <c r="BP114" s="88"/>
      <c r="BQ114" s="88"/>
      <c r="BR114" s="88"/>
      <c r="BS114" s="88"/>
      <c r="BT114" s="88"/>
      <c r="BU114" s="88"/>
      <c r="BV114" s="88"/>
      <c r="BW114" s="88"/>
      <c r="BX114" s="363"/>
    </row>
    <row r="115" spans="1:76" ht="13.5" customHeight="1">
      <c r="A115" s="202"/>
      <c r="B115" s="88"/>
      <c r="C115" s="88"/>
      <c r="D115" s="88"/>
      <c r="E115" s="88"/>
      <c r="F115" s="88"/>
      <c r="G115" s="88"/>
      <c r="H115" s="88"/>
      <c r="I115" s="88"/>
      <c r="J115" s="88"/>
      <c r="K115" s="88"/>
      <c r="L115" s="88"/>
      <c r="M115" s="88"/>
      <c r="N115" s="88"/>
      <c r="O115" s="88"/>
      <c r="P115" s="88"/>
      <c r="Q115" s="88"/>
      <c r="R115" s="720"/>
      <c r="S115" s="88"/>
      <c r="T115" s="88"/>
      <c r="U115" s="88"/>
      <c r="V115" s="88"/>
      <c r="W115" s="88"/>
      <c r="X115" s="88"/>
      <c r="Y115" s="88"/>
      <c r="Z115" s="88"/>
      <c r="AA115" s="88"/>
      <c r="AB115" s="88"/>
      <c r="AC115" s="88"/>
      <c r="AD115" s="88"/>
      <c r="AE115" s="88"/>
      <c r="AF115" s="88"/>
      <c r="AG115" s="88"/>
      <c r="AH115" s="88"/>
      <c r="AI115" s="88"/>
      <c r="AJ115" s="416"/>
      <c r="AK115" s="416"/>
      <c r="AL115" s="416"/>
      <c r="AM115" s="416"/>
      <c r="AN115" s="416"/>
      <c r="AO115" s="88"/>
      <c r="AP115" s="88"/>
      <c r="AQ115" s="88"/>
      <c r="AR115" s="88"/>
      <c r="AS115" s="88"/>
      <c r="AT115" s="88"/>
      <c r="AU115" s="88"/>
      <c r="AV115" s="88"/>
      <c r="AW115" s="88"/>
      <c r="AX115" s="88"/>
      <c r="AY115" s="88"/>
      <c r="AZ115" s="88"/>
      <c r="BA115" s="88"/>
      <c r="BB115" s="88"/>
      <c r="BC115" s="88"/>
      <c r="BD115" s="88"/>
      <c r="BE115" s="88"/>
      <c r="BF115" s="88"/>
      <c r="BG115" s="88"/>
      <c r="BH115" s="88"/>
      <c r="BI115" s="88"/>
      <c r="BJ115" s="88"/>
      <c r="BK115" s="88"/>
      <c r="BL115" s="88"/>
      <c r="BM115" s="88"/>
      <c r="BN115" s="88"/>
      <c r="BO115" s="88"/>
      <c r="BP115" s="88"/>
      <c r="BQ115" s="88"/>
      <c r="BR115" s="88"/>
      <c r="BS115" s="88"/>
      <c r="BT115" s="88"/>
      <c r="BU115" s="88"/>
      <c r="BV115" s="88"/>
      <c r="BW115" s="88"/>
      <c r="BX115" s="363"/>
    </row>
    <row r="116" spans="1:76" ht="13.5" customHeight="1">
      <c r="A116" s="202"/>
      <c r="B116" s="88"/>
      <c r="C116" s="88"/>
      <c r="D116" s="88"/>
      <c r="E116" s="88"/>
      <c r="F116" s="88"/>
      <c r="G116" s="88"/>
      <c r="H116" s="88"/>
      <c r="I116" s="88"/>
      <c r="J116" s="88"/>
      <c r="K116" s="88"/>
      <c r="L116" s="88"/>
      <c r="M116" s="88"/>
      <c r="N116" s="88"/>
      <c r="O116" s="88"/>
      <c r="P116" s="88"/>
      <c r="Q116" s="88"/>
      <c r="R116" s="720"/>
      <c r="S116" s="88"/>
      <c r="T116" s="88"/>
      <c r="U116" s="88"/>
      <c r="V116" s="88"/>
      <c r="W116" s="88"/>
      <c r="X116" s="88"/>
      <c r="Y116" s="88"/>
      <c r="Z116" s="88"/>
      <c r="AA116" s="88"/>
      <c r="AB116" s="88"/>
      <c r="AC116" s="88"/>
      <c r="AD116" s="88"/>
      <c r="AE116" s="88"/>
      <c r="AF116" s="88"/>
      <c r="AG116" s="88"/>
      <c r="AH116" s="88"/>
      <c r="AI116" s="88"/>
      <c r="AJ116" s="416"/>
      <c r="AK116" s="416"/>
      <c r="AL116" s="416"/>
      <c r="AM116" s="416"/>
      <c r="AN116" s="416"/>
      <c r="AO116" s="88"/>
      <c r="AP116" s="88"/>
      <c r="AQ116" s="88"/>
      <c r="AR116" s="88"/>
      <c r="AS116" s="88"/>
      <c r="AT116" s="88"/>
      <c r="AU116" s="88"/>
      <c r="AV116" s="88"/>
      <c r="AW116" s="88"/>
      <c r="AX116" s="88"/>
      <c r="AY116" s="88"/>
      <c r="AZ116" s="88"/>
      <c r="BA116" s="88"/>
      <c r="BB116" s="88"/>
      <c r="BC116" s="88"/>
      <c r="BD116" s="88"/>
      <c r="BE116" s="88"/>
      <c r="BF116" s="88"/>
      <c r="BG116" s="88"/>
      <c r="BH116" s="88"/>
      <c r="BI116" s="88"/>
      <c r="BJ116" s="88"/>
      <c r="BK116" s="88"/>
      <c r="BL116" s="88"/>
      <c r="BM116" s="88"/>
      <c r="BN116" s="88"/>
      <c r="BO116" s="88"/>
      <c r="BP116" s="88"/>
      <c r="BQ116" s="88"/>
      <c r="BR116" s="88"/>
      <c r="BS116" s="88"/>
      <c r="BT116" s="88"/>
      <c r="BU116" s="88"/>
      <c r="BV116" s="88"/>
      <c r="BW116" s="88"/>
      <c r="BX116" s="363"/>
    </row>
    <row r="117" spans="1:76" ht="13.5" customHeight="1">
      <c r="A117" s="202"/>
      <c r="B117" s="88"/>
      <c r="C117" s="88"/>
      <c r="D117" s="88"/>
      <c r="E117" s="88"/>
      <c r="F117" s="88"/>
      <c r="G117" s="88"/>
      <c r="H117" s="88"/>
      <c r="I117" s="88"/>
      <c r="J117" s="88"/>
      <c r="K117" s="88"/>
      <c r="L117" s="88"/>
      <c r="M117" s="88"/>
      <c r="N117" s="88"/>
      <c r="O117" s="88"/>
      <c r="P117" s="88"/>
      <c r="Q117" s="88"/>
      <c r="R117" s="720"/>
      <c r="S117" s="88"/>
      <c r="T117" s="88"/>
      <c r="U117" s="88"/>
      <c r="V117" s="88"/>
      <c r="W117" s="88"/>
      <c r="X117" s="88"/>
      <c r="Y117" s="88"/>
      <c r="Z117" s="88"/>
      <c r="AA117" s="88"/>
      <c r="AB117" s="88"/>
      <c r="AC117" s="88"/>
      <c r="AD117" s="88"/>
      <c r="AE117" s="88"/>
      <c r="AF117" s="88"/>
      <c r="AG117" s="88"/>
      <c r="AH117" s="88"/>
      <c r="AI117" s="88"/>
      <c r="AJ117" s="416"/>
      <c r="AK117" s="416"/>
      <c r="AL117" s="416"/>
      <c r="AM117" s="416"/>
      <c r="AN117" s="416"/>
      <c r="AO117" s="88"/>
      <c r="AP117" s="88"/>
      <c r="AQ117" s="88"/>
      <c r="AR117" s="88"/>
      <c r="AS117" s="88"/>
      <c r="AT117" s="88"/>
      <c r="AU117" s="88"/>
      <c r="AV117" s="88"/>
      <c r="AW117" s="88"/>
      <c r="AX117" s="88"/>
      <c r="AY117" s="88"/>
      <c r="AZ117" s="88"/>
      <c r="BA117" s="88"/>
      <c r="BB117" s="88"/>
      <c r="BC117" s="88"/>
      <c r="BD117" s="88"/>
      <c r="BE117" s="88"/>
      <c r="BF117" s="88"/>
      <c r="BG117" s="88"/>
      <c r="BH117" s="88"/>
      <c r="BI117" s="88"/>
      <c r="BJ117" s="88"/>
      <c r="BK117" s="88"/>
      <c r="BL117" s="88"/>
      <c r="BM117" s="88"/>
      <c r="BN117" s="88"/>
      <c r="BO117" s="88"/>
      <c r="BP117" s="88"/>
      <c r="BQ117" s="88"/>
      <c r="BR117" s="88"/>
      <c r="BS117" s="88"/>
      <c r="BT117" s="88"/>
      <c r="BU117" s="88"/>
      <c r="BV117" s="88"/>
      <c r="BW117" s="88"/>
      <c r="BX117" s="363"/>
    </row>
    <row r="118" spans="1:76" ht="13.5" customHeight="1">
      <c r="A118" s="202"/>
      <c r="B118" s="88"/>
      <c r="C118" s="88"/>
      <c r="D118" s="88"/>
      <c r="E118" s="88"/>
      <c r="F118" s="88"/>
      <c r="G118" s="88"/>
      <c r="H118" s="88"/>
      <c r="I118" s="88"/>
      <c r="J118" s="88"/>
      <c r="K118" s="88"/>
      <c r="L118" s="88"/>
      <c r="M118" s="88"/>
      <c r="N118" s="88"/>
      <c r="O118" s="88"/>
      <c r="P118" s="88"/>
      <c r="Q118" s="88"/>
      <c r="R118" s="720"/>
      <c r="S118" s="88"/>
      <c r="T118" s="88"/>
      <c r="U118" s="88"/>
      <c r="V118" s="88"/>
      <c r="W118" s="88"/>
      <c r="X118" s="88"/>
      <c r="Y118" s="88"/>
      <c r="Z118" s="88"/>
      <c r="AA118" s="88"/>
      <c r="AB118" s="88"/>
      <c r="AC118" s="88"/>
      <c r="AD118" s="88"/>
      <c r="AE118" s="88"/>
      <c r="AF118" s="88"/>
      <c r="AG118" s="88"/>
      <c r="AH118" s="88"/>
      <c r="AI118" s="88"/>
      <c r="AJ118" s="416"/>
      <c r="AK118" s="416"/>
      <c r="AL118" s="416"/>
      <c r="AM118" s="416"/>
      <c r="AN118" s="416"/>
      <c r="AO118" s="88"/>
      <c r="AP118" s="88"/>
      <c r="AQ118" s="88"/>
      <c r="AR118" s="88"/>
      <c r="AS118" s="88"/>
      <c r="AT118" s="88"/>
      <c r="AU118" s="88"/>
      <c r="AV118" s="88"/>
      <c r="AW118" s="88"/>
      <c r="AX118" s="88"/>
      <c r="AY118" s="88"/>
      <c r="AZ118" s="88"/>
      <c r="BA118" s="88"/>
      <c r="BB118" s="88"/>
      <c r="BC118" s="88"/>
      <c r="BD118" s="88"/>
      <c r="BE118" s="88"/>
      <c r="BF118" s="88"/>
      <c r="BG118" s="88"/>
      <c r="BH118" s="88"/>
      <c r="BI118" s="88"/>
      <c r="BJ118" s="88"/>
      <c r="BK118" s="88"/>
      <c r="BL118" s="88"/>
      <c r="BM118" s="88"/>
      <c r="BN118" s="88"/>
      <c r="BO118" s="88"/>
      <c r="BP118" s="88"/>
      <c r="BQ118" s="88"/>
      <c r="BR118" s="88"/>
      <c r="BS118" s="88"/>
      <c r="BT118" s="88"/>
      <c r="BU118" s="88"/>
      <c r="BV118" s="88"/>
      <c r="BW118" s="88"/>
      <c r="BX118" s="363"/>
    </row>
    <row r="119" spans="1:76" ht="13.5" customHeight="1">
      <c r="A119" s="202"/>
      <c r="B119" s="88"/>
      <c r="C119" s="88"/>
      <c r="D119" s="88"/>
      <c r="E119" s="88"/>
      <c r="F119" s="88"/>
      <c r="G119" s="88"/>
      <c r="H119" s="88"/>
      <c r="I119" s="88"/>
      <c r="J119" s="88"/>
      <c r="K119" s="88"/>
      <c r="L119" s="88"/>
      <c r="M119" s="88"/>
      <c r="N119" s="88"/>
      <c r="O119" s="88"/>
      <c r="P119" s="88"/>
      <c r="Q119" s="88"/>
      <c r="R119" s="720"/>
      <c r="S119" s="88"/>
      <c r="T119" s="88"/>
      <c r="U119" s="88"/>
      <c r="V119" s="88"/>
      <c r="W119" s="88"/>
      <c r="X119" s="88"/>
      <c r="Y119" s="88"/>
      <c r="Z119" s="88"/>
      <c r="AA119" s="88"/>
      <c r="AB119" s="88"/>
      <c r="AC119" s="88"/>
      <c r="AD119" s="88"/>
      <c r="AE119" s="88"/>
      <c r="AF119" s="88"/>
      <c r="AG119" s="88"/>
      <c r="AH119" s="88"/>
      <c r="AI119" s="88"/>
      <c r="AJ119" s="416"/>
      <c r="AK119" s="416"/>
      <c r="AL119" s="416"/>
      <c r="AM119" s="416"/>
      <c r="AN119" s="416"/>
      <c r="AO119" s="88"/>
      <c r="AP119" s="88"/>
      <c r="AQ119" s="88"/>
      <c r="AR119" s="88"/>
      <c r="AS119" s="88"/>
      <c r="AT119" s="88"/>
      <c r="AU119" s="88"/>
      <c r="AV119" s="88"/>
      <c r="AW119" s="88"/>
      <c r="AX119" s="88"/>
      <c r="AY119" s="88"/>
      <c r="AZ119" s="88"/>
      <c r="BA119" s="88"/>
      <c r="BB119" s="88"/>
      <c r="BC119" s="88"/>
      <c r="BD119" s="88"/>
      <c r="BE119" s="88"/>
      <c r="BF119" s="88"/>
      <c r="BG119" s="88"/>
      <c r="BH119" s="88"/>
      <c r="BI119" s="88"/>
      <c r="BJ119" s="88"/>
      <c r="BK119" s="88"/>
      <c r="BL119" s="88"/>
      <c r="BM119" s="88"/>
      <c r="BN119" s="88"/>
      <c r="BO119" s="88"/>
      <c r="BP119" s="88"/>
      <c r="BQ119" s="88"/>
      <c r="BR119" s="88"/>
      <c r="BS119" s="88"/>
      <c r="BT119" s="88"/>
      <c r="BU119" s="88"/>
      <c r="BV119" s="88"/>
      <c r="BW119" s="88"/>
      <c r="BX119" s="363"/>
    </row>
    <row r="120" spans="1:76" ht="13.5" customHeight="1">
      <c r="A120" s="202"/>
      <c r="B120" s="88"/>
      <c r="C120" s="88"/>
      <c r="D120" s="88"/>
      <c r="E120" s="88"/>
      <c r="F120" s="88"/>
      <c r="G120" s="88"/>
      <c r="H120" s="88"/>
      <c r="I120" s="88"/>
      <c r="J120" s="88"/>
      <c r="K120" s="88"/>
      <c r="L120" s="88"/>
      <c r="M120" s="88"/>
      <c r="N120" s="88"/>
      <c r="O120" s="88"/>
      <c r="P120" s="88"/>
      <c r="Q120" s="88"/>
      <c r="R120" s="720"/>
      <c r="S120" s="88"/>
      <c r="T120" s="88"/>
      <c r="U120" s="88"/>
      <c r="V120" s="88"/>
      <c r="W120" s="88"/>
      <c r="X120" s="88"/>
      <c r="Y120" s="88"/>
      <c r="Z120" s="88"/>
      <c r="AA120" s="88"/>
      <c r="AB120" s="88"/>
      <c r="AC120" s="88"/>
      <c r="AD120" s="88"/>
      <c r="AE120" s="88"/>
      <c r="AF120" s="88"/>
      <c r="AG120" s="88"/>
      <c r="AH120" s="88"/>
      <c r="AI120" s="88"/>
      <c r="AJ120" s="416"/>
      <c r="AK120" s="416"/>
      <c r="AL120" s="416"/>
      <c r="AM120" s="416"/>
      <c r="AN120" s="416"/>
      <c r="AO120" s="88"/>
      <c r="AP120" s="88"/>
      <c r="AQ120" s="88"/>
      <c r="AR120" s="88"/>
      <c r="AS120" s="88"/>
      <c r="AT120" s="88"/>
      <c r="AU120" s="88"/>
      <c r="AV120" s="88"/>
      <c r="AW120" s="88"/>
      <c r="AX120" s="88"/>
      <c r="AY120" s="88"/>
      <c r="AZ120" s="88"/>
      <c r="BA120" s="88"/>
      <c r="BB120" s="88"/>
      <c r="BC120" s="88"/>
      <c r="BD120" s="88"/>
      <c r="BE120" s="88"/>
      <c r="BF120" s="88"/>
      <c r="BG120" s="88"/>
      <c r="BH120" s="88"/>
      <c r="BI120" s="88"/>
      <c r="BJ120" s="88"/>
      <c r="BK120" s="88"/>
      <c r="BL120" s="88"/>
      <c r="BM120" s="88"/>
      <c r="BN120" s="88"/>
      <c r="BO120" s="88"/>
      <c r="BP120" s="88"/>
      <c r="BQ120" s="88"/>
      <c r="BR120" s="88"/>
      <c r="BS120" s="88"/>
      <c r="BT120" s="88"/>
      <c r="BU120" s="88"/>
      <c r="BV120" s="88"/>
      <c r="BW120" s="88"/>
      <c r="BX120" s="363"/>
    </row>
    <row r="121" spans="1:76" ht="13.5" customHeight="1">
      <c r="A121" s="202"/>
      <c r="B121" s="88"/>
      <c r="C121" s="88"/>
      <c r="D121" s="88"/>
      <c r="E121" s="88"/>
      <c r="F121" s="88"/>
      <c r="G121" s="88"/>
      <c r="H121" s="88"/>
      <c r="I121" s="88"/>
      <c r="J121" s="88"/>
      <c r="K121" s="88"/>
      <c r="L121" s="88"/>
      <c r="M121" s="88"/>
      <c r="N121" s="88"/>
      <c r="O121" s="88"/>
      <c r="P121" s="88"/>
      <c r="Q121" s="88"/>
      <c r="R121" s="720"/>
      <c r="S121" s="88"/>
      <c r="T121" s="88"/>
      <c r="U121" s="88"/>
      <c r="V121" s="88"/>
      <c r="W121" s="88"/>
      <c r="X121" s="88"/>
      <c r="Y121" s="88"/>
      <c r="Z121" s="88"/>
      <c r="AA121" s="88"/>
      <c r="AB121" s="88"/>
      <c r="AC121" s="88"/>
      <c r="AD121" s="88"/>
      <c r="AE121" s="88"/>
      <c r="AF121" s="88"/>
      <c r="AG121" s="88"/>
      <c r="AH121" s="88"/>
      <c r="AI121" s="88"/>
      <c r="AJ121" s="416"/>
      <c r="AK121" s="416"/>
      <c r="AL121" s="416"/>
      <c r="AM121" s="416"/>
      <c r="AN121" s="416"/>
      <c r="AO121" s="88"/>
      <c r="AP121" s="88"/>
      <c r="AQ121" s="88"/>
      <c r="AR121" s="88"/>
      <c r="AS121" s="88"/>
      <c r="AT121" s="88"/>
      <c r="AU121" s="88"/>
      <c r="AV121" s="88"/>
      <c r="AW121" s="88"/>
      <c r="AX121" s="88"/>
      <c r="AY121" s="88"/>
      <c r="AZ121" s="88"/>
      <c r="BA121" s="88"/>
      <c r="BB121" s="88"/>
      <c r="BC121" s="88"/>
      <c r="BD121" s="88"/>
      <c r="BE121" s="88"/>
      <c r="BF121" s="88"/>
      <c r="BG121" s="88"/>
      <c r="BH121" s="88"/>
      <c r="BI121" s="88"/>
      <c r="BJ121" s="88"/>
      <c r="BK121" s="88"/>
      <c r="BL121" s="88"/>
      <c r="BM121" s="88"/>
      <c r="BN121" s="88"/>
      <c r="BO121" s="88"/>
      <c r="BP121" s="88"/>
      <c r="BQ121" s="88"/>
      <c r="BR121" s="88"/>
      <c r="BS121" s="88"/>
      <c r="BT121" s="88"/>
      <c r="BU121" s="88"/>
      <c r="BV121" s="88"/>
      <c r="BW121" s="88"/>
      <c r="BX121" s="363"/>
    </row>
    <row r="122" spans="1:76" ht="13.5" customHeight="1">
      <c r="A122" s="202"/>
      <c r="B122" s="88"/>
      <c r="C122" s="88"/>
      <c r="D122" s="88"/>
      <c r="E122" s="88"/>
      <c r="F122" s="88"/>
      <c r="G122" s="88"/>
      <c r="H122" s="88"/>
      <c r="I122" s="88"/>
      <c r="J122" s="88"/>
      <c r="K122" s="88"/>
      <c r="L122" s="88"/>
      <c r="M122" s="88"/>
      <c r="N122" s="88"/>
      <c r="O122" s="88"/>
      <c r="P122" s="88"/>
      <c r="Q122" s="88"/>
      <c r="R122" s="720"/>
      <c r="S122" s="88"/>
      <c r="T122" s="88"/>
      <c r="U122" s="88"/>
      <c r="V122" s="88"/>
      <c r="W122" s="88"/>
      <c r="X122" s="88"/>
      <c r="Y122" s="88"/>
      <c r="Z122" s="88"/>
      <c r="AA122" s="88"/>
      <c r="AB122" s="88"/>
      <c r="AC122" s="88"/>
      <c r="AD122" s="88"/>
      <c r="AE122" s="88"/>
      <c r="AF122" s="88"/>
      <c r="AG122" s="88"/>
      <c r="AH122" s="88"/>
      <c r="AI122" s="88"/>
      <c r="AJ122" s="416"/>
      <c r="AK122" s="416"/>
      <c r="AL122" s="416"/>
      <c r="AM122" s="416"/>
      <c r="AN122" s="416"/>
      <c r="AO122" s="88"/>
      <c r="AP122" s="88"/>
      <c r="AQ122" s="88"/>
      <c r="AR122" s="88"/>
      <c r="AS122" s="88"/>
      <c r="AT122" s="88"/>
      <c r="AU122" s="88"/>
      <c r="AV122" s="88"/>
      <c r="AW122" s="88"/>
      <c r="AX122" s="88"/>
      <c r="AY122" s="88"/>
      <c r="AZ122" s="88"/>
      <c r="BA122" s="88"/>
      <c r="BB122" s="88"/>
      <c r="BC122" s="88"/>
      <c r="BD122" s="88"/>
      <c r="BE122" s="88"/>
      <c r="BF122" s="88"/>
      <c r="BG122" s="88"/>
      <c r="BH122" s="88"/>
      <c r="BI122" s="88"/>
      <c r="BJ122" s="88"/>
      <c r="BK122" s="88"/>
      <c r="BL122" s="88"/>
      <c r="BM122" s="88"/>
      <c r="BN122" s="88"/>
      <c r="BO122" s="88"/>
      <c r="BP122" s="88"/>
      <c r="BQ122" s="88"/>
      <c r="BR122" s="88"/>
      <c r="BS122" s="88"/>
      <c r="BT122" s="88"/>
      <c r="BU122" s="88"/>
      <c r="BV122" s="88"/>
      <c r="BW122" s="88"/>
      <c r="BX122" s="363"/>
    </row>
    <row r="123" spans="1:76" ht="13.5" customHeight="1">
      <c r="A123" s="202"/>
      <c r="B123" s="88"/>
      <c r="C123" s="88"/>
      <c r="D123" s="88"/>
      <c r="E123" s="88"/>
      <c r="F123" s="88"/>
      <c r="G123" s="88"/>
      <c r="H123" s="88"/>
      <c r="I123" s="88"/>
      <c r="J123" s="88"/>
      <c r="K123" s="88"/>
      <c r="L123" s="88"/>
      <c r="M123" s="88"/>
      <c r="N123" s="88"/>
      <c r="O123" s="88"/>
      <c r="P123" s="88"/>
      <c r="Q123" s="88"/>
      <c r="R123" s="720"/>
      <c r="S123" s="88"/>
      <c r="T123" s="88"/>
      <c r="U123" s="88"/>
      <c r="V123" s="88"/>
      <c r="W123" s="88"/>
      <c r="X123" s="88"/>
      <c r="Y123" s="88"/>
      <c r="Z123" s="88"/>
      <c r="AA123" s="88"/>
      <c r="AB123" s="88"/>
      <c r="AC123" s="88"/>
      <c r="AD123" s="88"/>
      <c r="AE123" s="88"/>
      <c r="AF123" s="88"/>
      <c r="AG123" s="88"/>
      <c r="AH123" s="88"/>
      <c r="AI123" s="88"/>
      <c r="AJ123" s="416"/>
      <c r="AK123" s="416"/>
      <c r="AL123" s="416"/>
      <c r="AM123" s="416"/>
      <c r="AN123" s="416"/>
      <c r="AO123" s="88"/>
      <c r="AP123" s="88"/>
      <c r="AQ123" s="88"/>
      <c r="AR123" s="88"/>
      <c r="AS123" s="88"/>
      <c r="AT123" s="88"/>
      <c r="AU123" s="88"/>
      <c r="AV123" s="88"/>
      <c r="AW123" s="88"/>
      <c r="AX123" s="88"/>
      <c r="AY123" s="88"/>
      <c r="AZ123" s="88"/>
      <c r="BA123" s="88"/>
      <c r="BB123" s="88"/>
      <c r="BC123" s="88"/>
      <c r="BD123" s="88"/>
      <c r="BE123" s="88"/>
      <c r="BF123" s="88"/>
      <c r="BG123" s="88"/>
      <c r="BH123" s="88"/>
      <c r="BI123" s="88"/>
      <c r="BJ123" s="88"/>
      <c r="BK123" s="88"/>
      <c r="BL123" s="88"/>
      <c r="BM123" s="88"/>
      <c r="BN123" s="88"/>
      <c r="BO123" s="88"/>
      <c r="BP123" s="88"/>
      <c r="BQ123" s="88"/>
      <c r="BR123" s="88"/>
      <c r="BS123" s="88"/>
      <c r="BT123" s="88"/>
      <c r="BU123" s="88"/>
      <c r="BV123" s="88"/>
      <c r="BW123" s="88"/>
      <c r="BX123" s="363"/>
    </row>
    <row r="124" spans="1:76" ht="13.5" customHeight="1">
      <c r="A124" s="202"/>
      <c r="B124" s="88"/>
      <c r="C124" s="88"/>
      <c r="D124" s="88"/>
      <c r="E124" s="88"/>
      <c r="F124" s="88"/>
      <c r="G124" s="88"/>
      <c r="H124" s="88"/>
      <c r="I124" s="88"/>
      <c r="J124" s="88"/>
      <c r="K124" s="88"/>
      <c r="L124" s="88"/>
      <c r="M124" s="88"/>
      <c r="N124" s="88"/>
      <c r="O124" s="88"/>
      <c r="P124" s="88"/>
      <c r="Q124" s="88"/>
      <c r="R124" s="720"/>
      <c r="S124" s="88"/>
      <c r="T124" s="88"/>
      <c r="U124" s="88"/>
      <c r="V124" s="88"/>
      <c r="W124" s="88"/>
      <c r="X124" s="88"/>
      <c r="Y124" s="88"/>
      <c r="Z124" s="88"/>
      <c r="AA124" s="88"/>
      <c r="AB124" s="88"/>
      <c r="AC124" s="88"/>
      <c r="AD124" s="88"/>
      <c r="AE124" s="88"/>
      <c r="AF124" s="88"/>
      <c r="AG124" s="88"/>
      <c r="AH124" s="88"/>
      <c r="AI124" s="88"/>
      <c r="AJ124" s="416"/>
      <c r="AK124" s="416"/>
      <c r="AL124" s="416"/>
      <c r="AM124" s="416"/>
      <c r="AN124" s="416"/>
      <c r="AO124" s="88"/>
      <c r="AP124" s="88"/>
      <c r="AQ124" s="88"/>
      <c r="AR124" s="88"/>
      <c r="AS124" s="88"/>
      <c r="AT124" s="88"/>
      <c r="AU124" s="88"/>
      <c r="AV124" s="88"/>
      <c r="AW124" s="88"/>
      <c r="AX124" s="88"/>
      <c r="AY124" s="88"/>
      <c r="AZ124" s="88"/>
      <c r="BA124" s="88"/>
      <c r="BB124" s="88"/>
      <c r="BC124" s="88"/>
      <c r="BD124" s="88"/>
      <c r="BE124" s="88"/>
      <c r="BF124" s="88"/>
      <c r="BG124" s="88"/>
      <c r="BH124" s="88"/>
      <c r="BI124" s="88"/>
      <c r="BJ124" s="88"/>
      <c r="BK124" s="88"/>
      <c r="BL124" s="88"/>
      <c r="BM124" s="88"/>
      <c r="BN124" s="88"/>
      <c r="BO124" s="88"/>
      <c r="BP124" s="88"/>
      <c r="BQ124" s="88"/>
      <c r="BR124" s="88"/>
      <c r="BS124" s="88"/>
      <c r="BT124" s="88"/>
      <c r="BU124" s="88"/>
      <c r="BV124" s="88"/>
      <c r="BW124" s="88"/>
      <c r="BX124" s="363"/>
    </row>
    <row r="125" spans="1:76" ht="13.5" customHeight="1">
      <c r="A125" s="202"/>
      <c r="B125" s="88"/>
      <c r="C125" s="88"/>
      <c r="D125" s="88"/>
      <c r="E125" s="88"/>
      <c r="F125" s="88"/>
      <c r="G125" s="88"/>
      <c r="H125" s="88"/>
      <c r="I125" s="88"/>
      <c r="J125" s="88"/>
      <c r="K125" s="88"/>
      <c r="L125" s="88"/>
      <c r="M125" s="88"/>
      <c r="N125" s="88"/>
      <c r="O125" s="88"/>
      <c r="P125" s="88"/>
      <c r="Q125" s="88"/>
      <c r="R125" s="720"/>
      <c r="S125" s="88"/>
      <c r="T125" s="88"/>
      <c r="U125" s="88"/>
      <c r="V125" s="88"/>
      <c r="W125" s="88"/>
      <c r="X125" s="88"/>
      <c r="Y125" s="88"/>
      <c r="Z125" s="88"/>
      <c r="AA125" s="88"/>
      <c r="AB125" s="88"/>
      <c r="AC125" s="88"/>
      <c r="AD125" s="88"/>
      <c r="AE125" s="88"/>
      <c r="AF125" s="88"/>
      <c r="AG125" s="88"/>
      <c r="AH125" s="88"/>
      <c r="AI125" s="88"/>
      <c r="AJ125" s="416"/>
      <c r="AK125" s="416"/>
      <c r="AL125" s="416"/>
      <c r="AM125" s="416"/>
      <c r="AN125" s="416"/>
      <c r="AO125" s="88"/>
      <c r="AP125" s="88"/>
      <c r="AQ125" s="88"/>
      <c r="AR125" s="88"/>
      <c r="AS125" s="88"/>
      <c r="AT125" s="88"/>
      <c r="AU125" s="88"/>
      <c r="AV125" s="88"/>
      <c r="AW125" s="88"/>
      <c r="AX125" s="88"/>
      <c r="AY125" s="88"/>
      <c r="AZ125" s="88"/>
      <c r="BA125" s="88"/>
      <c r="BB125" s="88"/>
      <c r="BC125" s="88"/>
      <c r="BD125" s="88"/>
      <c r="BE125" s="88"/>
      <c r="BF125" s="88"/>
      <c r="BG125" s="88"/>
      <c r="BH125" s="88"/>
      <c r="BI125" s="88"/>
      <c r="BJ125" s="88"/>
      <c r="BK125" s="88"/>
      <c r="BL125" s="88"/>
      <c r="BM125" s="88"/>
      <c r="BN125" s="88"/>
      <c r="BO125" s="88"/>
      <c r="BP125" s="88"/>
      <c r="BQ125" s="88"/>
      <c r="BR125" s="88"/>
      <c r="BS125" s="88"/>
      <c r="BT125" s="88"/>
      <c r="BU125" s="88"/>
      <c r="BV125" s="88"/>
      <c r="BW125" s="88"/>
      <c r="BX125" s="363"/>
    </row>
    <row r="126" spans="1:76" ht="13.5" customHeight="1">
      <c r="A126" s="202"/>
      <c r="B126" s="88"/>
      <c r="C126" s="88"/>
      <c r="D126" s="88"/>
      <c r="E126" s="88"/>
      <c r="F126" s="88"/>
      <c r="G126" s="88"/>
      <c r="H126" s="88"/>
      <c r="I126" s="88"/>
      <c r="J126" s="88"/>
      <c r="K126" s="88"/>
      <c r="L126" s="88"/>
      <c r="M126" s="88"/>
      <c r="N126" s="88"/>
      <c r="O126" s="88"/>
      <c r="P126" s="88"/>
      <c r="Q126" s="88"/>
      <c r="R126" s="720"/>
      <c r="S126" s="88"/>
      <c r="T126" s="88"/>
      <c r="U126" s="88"/>
      <c r="V126" s="88"/>
      <c r="W126" s="88"/>
      <c r="X126" s="88"/>
      <c r="Y126" s="88"/>
      <c r="Z126" s="88"/>
      <c r="AA126" s="88"/>
      <c r="AB126" s="88"/>
      <c r="AC126" s="88"/>
      <c r="AD126" s="88"/>
      <c r="AE126" s="88"/>
      <c r="AF126" s="88"/>
      <c r="AG126" s="88"/>
      <c r="AH126" s="88"/>
      <c r="AI126" s="88"/>
      <c r="AJ126" s="416"/>
      <c r="AK126" s="416"/>
      <c r="AL126" s="416"/>
      <c r="AM126" s="416"/>
      <c r="AN126" s="416"/>
      <c r="AO126" s="88"/>
      <c r="AP126" s="88"/>
      <c r="AQ126" s="88"/>
      <c r="AR126" s="88"/>
      <c r="AS126" s="88"/>
      <c r="AT126" s="88"/>
      <c r="AU126" s="88"/>
      <c r="AV126" s="88"/>
      <c r="AW126" s="88"/>
      <c r="AX126" s="88"/>
      <c r="AY126" s="88"/>
      <c r="AZ126" s="88"/>
      <c r="BA126" s="88"/>
      <c r="BB126" s="88"/>
      <c r="BC126" s="88"/>
      <c r="BD126" s="88"/>
      <c r="BE126" s="88"/>
      <c r="BF126" s="88"/>
      <c r="BG126" s="88"/>
      <c r="BH126" s="88"/>
      <c r="BI126" s="88"/>
      <c r="BJ126" s="88"/>
      <c r="BK126" s="88"/>
      <c r="BL126" s="88"/>
      <c r="BM126" s="88"/>
      <c r="BN126" s="88"/>
      <c r="BO126" s="88"/>
      <c r="BP126" s="88"/>
      <c r="BQ126" s="88"/>
      <c r="BR126" s="88"/>
      <c r="BS126" s="88"/>
      <c r="BT126" s="88"/>
      <c r="BU126" s="88"/>
      <c r="BV126" s="88"/>
      <c r="BW126" s="88"/>
      <c r="BX126" s="363"/>
    </row>
    <row r="127" spans="1:76" ht="13.5" customHeight="1">
      <c r="A127" s="202"/>
      <c r="B127" s="88"/>
      <c r="C127" s="88"/>
      <c r="D127" s="88"/>
      <c r="E127" s="88"/>
      <c r="F127" s="88"/>
      <c r="G127" s="88"/>
      <c r="H127" s="88"/>
      <c r="I127" s="88"/>
      <c r="J127" s="88"/>
      <c r="K127" s="88"/>
      <c r="L127" s="88"/>
      <c r="M127" s="88"/>
      <c r="N127" s="88"/>
      <c r="O127" s="88"/>
      <c r="P127" s="88"/>
      <c r="Q127" s="88"/>
      <c r="R127" s="720"/>
      <c r="S127" s="88"/>
      <c r="T127" s="88"/>
      <c r="U127" s="88"/>
      <c r="V127" s="88"/>
      <c r="W127" s="88"/>
      <c r="X127" s="88"/>
      <c r="Y127" s="88"/>
      <c r="Z127" s="88"/>
      <c r="AA127" s="88"/>
      <c r="AB127" s="88"/>
      <c r="AC127" s="88"/>
      <c r="AD127" s="88"/>
      <c r="AE127" s="88"/>
      <c r="AF127" s="88"/>
      <c r="AG127" s="88"/>
      <c r="AH127" s="88"/>
      <c r="AI127" s="88"/>
      <c r="AJ127" s="416"/>
      <c r="AK127" s="416"/>
      <c r="AL127" s="416"/>
      <c r="AM127" s="416"/>
      <c r="AN127" s="416"/>
      <c r="AO127" s="88"/>
      <c r="AP127" s="88"/>
      <c r="AQ127" s="88"/>
      <c r="AR127" s="88"/>
      <c r="AS127" s="88"/>
      <c r="AT127" s="88"/>
      <c r="AU127" s="88"/>
      <c r="AV127" s="88"/>
      <c r="AW127" s="88"/>
      <c r="AX127" s="88"/>
      <c r="AY127" s="88"/>
      <c r="AZ127" s="88"/>
      <c r="BA127" s="88"/>
      <c r="BB127" s="88"/>
      <c r="BC127" s="88"/>
      <c r="BD127" s="88"/>
      <c r="BE127" s="88"/>
      <c r="BF127" s="88"/>
      <c r="BG127" s="88"/>
      <c r="BH127" s="88"/>
      <c r="BI127" s="88"/>
      <c r="BJ127" s="88"/>
      <c r="BK127" s="88"/>
      <c r="BL127" s="88"/>
      <c r="BM127" s="88"/>
      <c r="BN127" s="88"/>
      <c r="BO127" s="88"/>
      <c r="BP127" s="88"/>
      <c r="BQ127" s="88"/>
      <c r="BR127" s="88"/>
      <c r="BS127" s="88"/>
      <c r="BT127" s="88"/>
      <c r="BU127" s="88"/>
      <c r="BV127" s="88"/>
      <c r="BW127" s="88"/>
      <c r="BX127" s="363"/>
    </row>
    <row r="128" spans="1:76" ht="13.5" customHeight="1">
      <c r="A128" s="202"/>
      <c r="B128" s="88"/>
      <c r="C128" s="88"/>
      <c r="D128" s="88"/>
      <c r="E128" s="88"/>
      <c r="F128" s="88"/>
      <c r="G128" s="88"/>
      <c r="H128" s="88"/>
      <c r="I128" s="88"/>
      <c r="J128" s="88"/>
      <c r="K128" s="88"/>
      <c r="L128" s="88"/>
      <c r="M128" s="88"/>
      <c r="N128" s="88"/>
      <c r="O128" s="88"/>
      <c r="P128" s="88"/>
      <c r="Q128" s="88"/>
      <c r="R128" s="720"/>
      <c r="S128" s="88"/>
      <c r="T128" s="88"/>
      <c r="U128" s="88"/>
      <c r="V128" s="88"/>
      <c r="W128" s="88"/>
      <c r="X128" s="88"/>
      <c r="Y128" s="88"/>
      <c r="Z128" s="88"/>
      <c r="AA128" s="88"/>
      <c r="AB128" s="88"/>
      <c r="AC128" s="88"/>
      <c r="AD128" s="88"/>
      <c r="AE128" s="88"/>
      <c r="AF128" s="88"/>
      <c r="AG128" s="88"/>
      <c r="AH128" s="88"/>
      <c r="AI128" s="88"/>
      <c r="AJ128" s="416"/>
      <c r="AK128" s="416"/>
      <c r="AL128" s="416"/>
      <c r="AM128" s="416"/>
      <c r="AN128" s="416"/>
      <c r="AO128" s="88"/>
      <c r="AP128" s="88"/>
      <c r="AQ128" s="88"/>
      <c r="AR128" s="88"/>
      <c r="AS128" s="88"/>
      <c r="AT128" s="88"/>
      <c r="AU128" s="88"/>
      <c r="AV128" s="88"/>
      <c r="AW128" s="88"/>
      <c r="AX128" s="88"/>
      <c r="AY128" s="88"/>
      <c r="AZ128" s="88"/>
      <c r="BA128" s="88"/>
      <c r="BB128" s="88"/>
      <c r="BC128" s="88"/>
      <c r="BD128" s="88"/>
      <c r="BE128" s="88"/>
      <c r="BF128" s="88"/>
      <c r="BG128" s="88"/>
      <c r="BH128" s="88"/>
      <c r="BI128" s="88"/>
      <c r="BJ128" s="88"/>
      <c r="BK128" s="88"/>
      <c r="BL128" s="88"/>
      <c r="BM128" s="88"/>
      <c r="BN128" s="88"/>
      <c r="BO128" s="88"/>
      <c r="BP128" s="88"/>
      <c r="BQ128" s="88"/>
      <c r="BR128" s="88"/>
      <c r="BS128" s="88"/>
      <c r="BT128" s="88"/>
      <c r="BU128" s="88"/>
      <c r="BV128" s="88"/>
      <c r="BW128" s="88"/>
      <c r="BX128" s="363"/>
    </row>
    <row r="129" spans="1:76" ht="13.5" customHeight="1">
      <c r="A129" s="202"/>
      <c r="B129" s="88"/>
      <c r="C129" s="88"/>
      <c r="D129" s="88"/>
      <c r="E129" s="88"/>
      <c r="F129" s="88"/>
      <c r="G129" s="88"/>
      <c r="H129" s="88"/>
      <c r="I129" s="88"/>
      <c r="J129" s="88"/>
      <c r="K129" s="88"/>
      <c r="L129" s="88"/>
      <c r="M129" s="88"/>
      <c r="N129" s="88"/>
      <c r="O129" s="88"/>
      <c r="P129" s="88"/>
      <c r="Q129" s="88"/>
      <c r="R129" s="720"/>
      <c r="S129" s="88"/>
      <c r="T129" s="88"/>
      <c r="U129" s="88"/>
      <c r="V129" s="88"/>
      <c r="W129" s="88"/>
      <c r="X129" s="88"/>
      <c r="Y129" s="88"/>
      <c r="Z129" s="88"/>
      <c r="AA129" s="88"/>
      <c r="AB129" s="88"/>
      <c r="AC129" s="88"/>
      <c r="AD129" s="88"/>
      <c r="AE129" s="88"/>
      <c r="AF129" s="88"/>
      <c r="AG129" s="88"/>
      <c r="AH129" s="88"/>
      <c r="AI129" s="88"/>
      <c r="AJ129" s="416"/>
      <c r="AK129" s="416"/>
      <c r="AL129" s="416"/>
      <c r="AM129" s="416"/>
      <c r="AN129" s="416"/>
      <c r="AO129" s="88"/>
      <c r="AP129" s="88"/>
      <c r="AQ129" s="88"/>
      <c r="AR129" s="88"/>
      <c r="AS129" s="88"/>
      <c r="AT129" s="88"/>
      <c r="AU129" s="88"/>
      <c r="AV129" s="88"/>
      <c r="AW129" s="88"/>
      <c r="AX129" s="88"/>
      <c r="AY129" s="88"/>
      <c r="AZ129" s="88"/>
      <c r="BA129" s="88"/>
      <c r="BB129" s="88"/>
      <c r="BC129" s="88"/>
      <c r="BD129" s="88"/>
      <c r="BE129" s="88"/>
      <c r="BF129" s="88"/>
      <c r="BG129" s="88"/>
      <c r="BH129" s="88"/>
      <c r="BI129" s="88"/>
      <c r="BJ129" s="88"/>
      <c r="BK129" s="88"/>
      <c r="BL129" s="88"/>
      <c r="BM129" s="88"/>
      <c r="BN129" s="88"/>
      <c r="BO129" s="88"/>
      <c r="BP129" s="88"/>
      <c r="BQ129" s="88"/>
      <c r="BR129" s="88"/>
      <c r="BS129" s="88"/>
      <c r="BT129" s="88"/>
      <c r="BU129" s="88"/>
      <c r="BV129" s="88"/>
      <c r="BW129" s="88"/>
      <c r="BX129" s="363"/>
    </row>
    <row r="130" spans="1:76" ht="13.5" customHeight="1">
      <c r="A130" s="112"/>
      <c r="B130" s="113"/>
      <c r="C130" s="113"/>
      <c r="D130" s="113"/>
      <c r="E130" s="113"/>
      <c r="F130" s="113"/>
      <c r="G130" s="113"/>
      <c r="H130" s="113"/>
      <c r="I130" s="113"/>
      <c r="J130" s="113"/>
      <c r="K130" s="113"/>
      <c r="L130" s="113"/>
      <c r="M130" s="113"/>
      <c r="N130" s="113"/>
      <c r="O130" s="113"/>
      <c r="P130" s="113"/>
      <c r="Q130" s="113"/>
      <c r="R130" s="872"/>
      <c r="S130" s="113"/>
      <c r="T130" s="113"/>
      <c r="U130" s="113"/>
      <c r="V130" s="113"/>
      <c r="W130" s="113"/>
      <c r="X130" s="113"/>
      <c r="Y130" s="113"/>
      <c r="Z130" s="113"/>
      <c r="AA130" s="113"/>
      <c r="AB130" s="113"/>
      <c r="AC130" s="113"/>
      <c r="AD130" s="113"/>
      <c r="AE130" s="113"/>
      <c r="AF130" s="113"/>
      <c r="AG130" s="113"/>
      <c r="AH130" s="113"/>
      <c r="AI130" s="113"/>
      <c r="AJ130" s="451"/>
      <c r="AK130" s="451"/>
      <c r="AL130" s="451"/>
      <c r="AM130" s="451"/>
      <c r="AN130" s="451"/>
      <c r="AO130" s="113"/>
      <c r="AP130" s="113"/>
      <c r="AQ130" s="113"/>
      <c r="AR130" s="113"/>
      <c r="AS130" s="113"/>
      <c r="AT130" s="113"/>
      <c r="AU130" s="113"/>
      <c r="AV130" s="113"/>
      <c r="AW130" s="113"/>
      <c r="AX130" s="113"/>
      <c r="AY130" s="113"/>
      <c r="AZ130" s="113"/>
      <c r="BA130" s="113"/>
      <c r="BB130" s="113"/>
      <c r="BC130" s="113"/>
      <c r="BD130" s="113"/>
      <c r="BE130" s="113"/>
      <c r="BF130" s="113"/>
      <c r="BG130" s="113"/>
      <c r="BH130" s="113"/>
      <c r="BI130" s="113"/>
      <c r="BJ130" s="113"/>
      <c r="BK130" s="113"/>
      <c r="BL130" s="113"/>
      <c r="BM130" s="113"/>
      <c r="BN130" s="113"/>
      <c r="BO130" s="113"/>
      <c r="BP130" s="113"/>
      <c r="BQ130" s="113"/>
      <c r="BR130" s="113"/>
      <c r="BS130" s="113"/>
      <c r="BT130" s="113"/>
      <c r="BU130" s="113"/>
      <c r="BV130" s="113"/>
      <c r="BW130" s="113"/>
      <c r="BX130" s="114"/>
    </row>
  </sheetData>
  <mergeCells count="272">
    <mergeCell ref="AJ9:AJ10"/>
    <mergeCell ref="AI37:AI38"/>
    <mergeCell ref="C109:F109"/>
    <mergeCell ref="C97:D97"/>
    <mergeCell ref="C108:F108"/>
    <mergeCell ref="C103:C106"/>
    <mergeCell ref="B9:B10"/>
    <mergeCell ref="C9:E9"/>
    <mergeCell ref="F9:H10"/>
    <mergeCell ref="I9:K9"/>
    <mergeCell ref="L9:N9"/>
    <mergeCell ref="D13:E13"/>
    <mergeCell ref="F13:H13"/>
    <mergeCell ref="D14:E14"/>
    <mergeCell ref="F14:H14"/>
    <mergeCell ref="D15:E15"/>
    <mergeCell ref="F15:H15"/>
    <mergeCell ref="F16:H16"/>
    <mergeCell ref="D17:E17"/>
    <mergeCell ref="F17:H17"/>
    <mergeCell ref="D18:E18"/>
    <mergeCell ref="F18:H18"/>
    <mergeCell ref="D25:E25"/>
    <mergeCell ref="F25:H25"/>
    <mergeCell ref="AH9:AH10"/>
    <mergeCell ref="AI9:AI10"/>
    <mergeCell ref="D10:E10"/>
    <mergeCell ref="D11:E11"/>
    <mergeCell ref="F11:H11"/>
    <mergeCell ref="D12:E12"/>
    <mergeCell ref="F12:H12"/>
    <mergeCell ref="O9:P9"/>
    <mergeCell ref="W9:X9"/>
    <mergeCell ref="Y9:AA9"/>
    <mergeCell ref="AB9:AD9"/>
    <mergeCell ref="AE9:AG9"/>
    <mergeCell ref="R1:R31"/>
    <mergeCell ref="C2:D2"/>
    <mergeCell ref="F2:H6"/>
    <mergeCell ref="J2:M5"/>
    <mergeCell ref="C3:D3"/>
    <mergeCell ref="D19:E19"/>
    <mergeCell ref="F19:H19"/>
    <mergeCell ref="D20:E20"/>
    <mergeCell ref="F20:H20"/>
    <mergeCell ref="D21:E21"/>
    <mergeCell ref="D16:E16"/>
    <mergeCell ref="F22:H22"/>
    <mergeCell ref="D22:E22"/>
    <mergeCell ref="D23:E23"/>
    <mergeCell ref="F23:H23"/>
    <mergeCell ref="D24:E24"/>
    <mergeCell ref="F24:H24"/>
    <mergeCell ref="I32:N32"/>
    <mergeCell ref="D28:E28"/>
    <mergeCell ref="F28:H28"/>
    <mergeCell ref="D29:E29"/>
    <mergeCell ref="F29:H29"/>
    <mergeCell ref="D26:E26"/>
    <mergeCell ref="F26:H26"/>
    <mergeCell ref="D30:E30"/>
    <mergeCell ref="F30:H30"/>
    <mergeCell ref="F27:H27"/>
    <mergeCell ref="D27:E27"/>
    <mergeCell ref="B37:B38"/>
    <mergeCell ref="C37:D37"/>
    <mergeCell ref="E37:G37"/>
    <mergeCell ref="H37:H38"/>
    <mergeCell ref="I37:K38"/>
    <mergeCell ref="L37:N38"/>
    <mergeCell ref="F38:G38"/>
    <mergeCell ref="W37:X37"/>
    <mergeCell ref="Y37:AA37"/>
    <mergeCell ref="R34:R62"/>
    <mergeCell ref="O37:P37"/>
    <mergeCell ref="F39:G39"/>
    <mergeCell ref="I39:K39"/>
    <mergeCell ref="L39:N39"/>
    <mergeCell ref="L44:N44"/>
    <mergeCell ref="F45:G45"/>
    <mergeCell ref="I45:K45"/>
    <mergeCell ref="L45:N45"/>
    <mergeCell ref="I40:K40"/>
    <mergeCell ref="L40:N40"/>
    <mergeCell ref="F41:G41"/>
    <mergeCell ref="I41:K41"/>
    <mergeCell ref="F42:G42"/>
    <mergeCell ref="I42:K42"/>
    <mergeCell ref="A63:A65"/>
    <mergeCell ref="R63:R88"/>
    <mergeCell ref="C64:D64"/>
    <mergeCell ref="E64:G64"/>
    <mergeCell ref="H64:H65"/>
    <mergeCell ref="I64:I65"/>
    <mergeCell ref="J64:K65"/>
    <mergeCell ref="J68:K68"/>
    <mergeCell ref="J69:K69"/>
    <mergeCell ref="J66:K66"/>
    <mergeCell ref="J67:K67"/>
    <mergeCell ref="O64:P64"/>
    <mergeCell ref="J72:K72"/>
    <mergeCell ref="J73:K73"/>
    <mergeCell ref="M72:N72"/>
    <mergeCell ref="M73:N73"/>
    <mergeCell ref="J70:K70"/>
    <mergeCell ref="J71:K71"/>
    <mergeCell ref="M70:N70"/>
    <mergeCell ref="M82:N82"/>
    <mergeCell ref="M83:N83"/>
    <mergeCell ref="M80:N80"/>
    <mergeCell ref="M81:N81"/>
    <mergeCell ref="M78:N78"/>
    <mergeCell ref="L46:N46"/>
    <mergeCell ref="F47:G47"/>
    <mergeCell ref="I47:K47"/>
    <mergeCell ref="L47:N47"/>
    <mergeCell ref="I44:K44"/>
    <mergeCell ref="F44:G44"/>
    <mergeCell ref="F51:G51"/>
    <mergeCell ref="I51:K51"/>
    <mergeCell ref="L51:N51"/>
    <mergeCell ref="M79:N79"/>
    <mergeCell ref="F84:G84"/>
    <mergeCell ref="F85:G85"/>
    <mergeCell ref="M76:N76"/>
    <mergeCell ref="M77:N77"/>
    <mergeCell ref="J80:K80"/>
    <mergeCell ref="J81:K81"/>
    <mergeCell ref="J78:K78"/>
    <mergeCell ref="J79:K79"/>
    <mergeCell ref="F78:G78"/>
    <mergeCell ref="F79:G79"/>
    <mergeCell ref="F80:G80"/>
    <mergeCell ref="F81:G81"/>
    <mergeCell ref="J83:K83"/>
    <mergeCell ref="J82:K82"/>
    <mergeCell ref="F69:G69"/>
    <mergeCell ref="J74:K74"/>
    <mergeCell ref="J75:K75"/>
    <mergeCell ref="J76:K76"/>
    <mergeCell ref="J77:K77"/>
    <mergeCell ref="F55:G55"/>
    <mergeCell ref="I55:K55"/>
    <mergeCell ref="L55:N55"/>
    <mergeCell ref="F72:G72"/>
    <mergeCell ref="F73:G73"/>
    <mergeCell ref="F70:G70"/>
    <mergeCell ref="F71:G71"/>
    <mergeCell ref="F58:G58"/>
    <mergeCell ref="F75:G75"/>
    <mergeCell ref="F76:G76"/>
    <mergeCell ref="F77:G77"/>
    <mergeCell ref="M74:N74"/>
    <mergeCell ref="M75:N75"/>
    <mergeCell ref="I59:K59"/>
    <mergeCell ref="L59:N59"/>
    <mergeCell ref="M71:N71"/>
    <mergeCell ref="F74:G74"/>
    <mergeCell ref="T53:U53"/>
    <mergeCell ref="T64:AD64"/>
    <mergeCell ref="R101:R130"/>
    <mergeCell ref="L64:L65"/>
    <mergeCell ref="M64:N65"/>
    <mergeCell ref="M66:N66"/>
    <mergeCell ref="M67:N67"/>
    <mergeCell ref="M68:N68"/>
    <mergeCell ref="M69:N69"/>
    <mergeCell ref="R98:R100"/>
    <mergeCell ref="A91:Q93"/>
    <mergeCell ref="E97:I97"/>
    <mergeCell ref="R89:R97"/>
    <mergeCell ref="J84:K84"/>
    <mergeCell ref="J85:K85"/>
    <mergeCell ref="M84:N84"/>
    <mergeCell ref="M85:N85"/>
    <mergeCell ref="B64:B65"/>
    <mergeCell ref="F82:G82"/>
    <mergeCell ref="F83:G83"/>
    <mergeCell ref="F65:G65"/>
    <mergeCell ref="F66:G66"/>
    <mergeCell ref="F67:G67"/>
    <mergeCell ref="F68:G68"/>
    <mergeCell ref="T44:U44"/>
    <mergeCell ref="T45:U45"/>
    <mergeCell ref="T46:U46"/>
    <mergeCell ref="T47:U47"/>
    <mergeCell ref="T48:U48"/>
    <mergeCell ref="T49:U49"/>
    <mergeCell ref="T50:U50"/>
    <mergeCell ref="T51:U51"/>
    <mergeCell ref="T52:U52"/>
    <mergeCell ref="L54:N54"/>
    <mergeCell ref="F52:G52"/>
    <mergeCell ref="I52:K52"/>
    <mergeCell ref="L52:N52"/>
    <mergeCell ref="F53:G53"/>
    <mergeCell ref="I53:K53"/>
    <mergeCell ref="L53:N53"/>
    <mergeCell ref="F40:G40"/>
    <mergeCell ref="F21:H21"/>
    <mergeCell ref="F50:G50"/>
    <mergeCell ref="I50:K50"/>
    <mergeCell ref="L50:N50"/>
    <mergeCell ref="L42:N42"/>
    <mergeCell ref="F43:G43"/>
    <mergeCell ref="I43:K43"/>
    <mergeCell ref="F48:G48"/>
    <mergeCell ref="I48:K48"/>
    <mergeCell ref="L48:N48"/>
    <mergeCell ref="F49:G49"/>
    <mergeCell ref="L43:N43"/>
    <mergeCell ref="I49:K49"/>
    <mergeCell ref="L49:N49"/>
    <mergeCell ref="F46:G46"/>
    <mergeCell ref="I46:K46"/>
    <mergeCell ref="T9:V9"/>
    <mergeCell ref="T10:U10"/>
    <mergeCell ref="T11:U11"/>
    <mergeCell ref="T12:U12"/>
    <mergeCell ref="T13:U13"/>
    <mergeCell ref="T14:U14"/>
    <mergeCell ref="T15:U15"/>
    <mergeCell ref="T16:U16"/>
    <mergeCell ref="T17:U17"/>
    <mergeCell ref="I103:I105"/>
    <mergeCell ref="D103:D105"/>
    <mergeCell ref="T27:U27"/>
    <mergeCell ref="T28:U28"/>
    <mergeCell ref="T29:U29"/>
    <mergeCell ref="T30:U30"/>
    <mergeCell ref="I33:N33"/>
    <mergeCell ref="I58:K58"/>
    <mergeCell ref="L58:N58"/>
    <mergeCell ref="F56:G56"/>
    <mergeCell ref="I56:K56"/>
    <mergeCell ref="L56:N56"/>
    <mergeCell ref="F57:G57"/>
    <mergeCell ref="I57:K57"/>
    <mergeCell ref="L57:N57"/>
    <mergeCell ref="T54:U54"/>
    <mergeCell ref="T55:U55"/>
    <mergeCell ref="T56:U56"/>
    <mergeCell ref="T57:U57"/>
    <mergeCell ref="T58:U58"/>
    <mergeCell ref="M86:N86"/>
    <mergeCell ref="L41:N41"/>
    <mergeCell ref="F54:G54"/>
    <mergeCell ref="I54:K54"/>
    <mergeCell ref="BA63:BA64"/>
    <mergeCell ref="T18:U18"/>
    <mergeCell ref="T19:U19"/>
    <mergeCell ref="T20:U20"/>
    <mergeCell ref="T21:U21"/>
    <mergeCell ref="T22:U22"/>
    <mergeCell ref="T23:U23"/>
    <mergeCell ref="T24:U24"/>
    <mergeCell ref="T25:U25"/>
    <mergeCell ref="T26:U26"/>
    <mergeCell ref="AE37:AF37"/>
    <mergeCell ref="AQ64:AQ65"/>
    <mergeCell ref="AE64:AE65"/>
    <mergeCell ref="AF64:AP64"/>
    <mergeCell ref="AG37:AH37"/>
    <mergeCell ref="AB37:AD37"/>
    <mergeCell ref="AR64:AV64"/>
    <mergeCell ref="T37:V37"/>
    <mergeCell ref="T38:U38"/>
    <mergeCell ref="T39:U39"/>
    <mergeCell ref="T40:U40"/>
    <mergeCell ref="T41:U41"/>
    <mergeCell ref="T42:U42"/>
    <mergeCell ref="T43:U43"/>
  </mergeCells>
  <conditionalFormatting sqref="E66:E85">
    <cfRule type="cellIs" dxfId="85" priority="20" stopIfTrue="1" operator="equal">
      <formula>"Enhancement not possible"</formula>
    </cfRule>
  </conditionalFormatting>
  <conditionalFormatting sqref="E97">
    <cfRule type="containsText" dxfId="84" priority="23" stopIfTrue="1" operator="containsText" text="Trading Rules Satisfied">
      <formula>NOT(ISERROR(FIND(UPPER("Trading Rules Satisfied"),UPPER(E97))))</formula>
      <formula>"Trading Rules Satisfied"</formula>
    </cfRule>
    <cfRule type="containsText" dxfId="83" priority="23" stopIfTrue="1" operator="containsText" text="Error - Trading Rules Not Satisfied">
      <formula>NOT(ISERROR(FIND(UPPER("Error - Trading Rules Not Satisfied"),UPPER(E97))))</formula>
      <formula>"Error - Trading Rules Not Satisfied"</formula>
    </cfRule>
  </conditionalFormatting>
  <conditionalFormatting sqref="F39:F58">
    <cfRule type="containsBlanks" dxfId="82" priority="17" stopIfTrue="1">
      <formula>ISBLANK(F39)</formula>
    </cfRule>
  </conditionalFormatting>
  <conditionalFormatting sqref="I31">
    <cfRule type="cellIs" dxfId="81" priority="14" stopIfTrue="1" operator="greaterThan">
      <formula>5000</formula>
    </cfRule>
  </conditionalFormatting>
  <conditionalFormatting sqref="I86 L86">
    <cfRule type="cellIs" dxfId="80" priority="22" stopIfTrue="1" operator="equal">
      <formula>"Any loss Unacceptable"</formula>
    </cfRule>
  </conditionalFormatting>
  <conditionalFormatting sqref="I103 I106">
    <cfRule type="containsText" dxfId="79" priority="24" stopIfTrue="1" operator="containsText" text="No">
      <formula>NOT(ISERROR(FIND(UPPER("No"),UPPER(I103))))</formula>
      <formula>"No"</formula>
    </cfRule>
    <cfRule type="containsText" dxfId="78" priority="24" stopIfTrue="1" operator="containsText" text="Yes">
      <formula>NOT(ISERROR(FIND(UPPER("Yes"),UPPER(I103))))</formula>
      <formula>"Yes"</formula>
    </cfRule>
  </conditionalFormatting>
  <conditionalFormatting sqref="I32:N32">
    <cfRule type="containsText" dxfId="77" priority="15" stopIfTrue="1" operator="containsText" text="error">
      <formula>NOT(ISERROR(FIND(UPPER("error"),UPPER(I32))))</formula>
      <formula>"error"</formula>
    </cfRule>
    <cfRule type="containsText" dxfId="76" priority="15" stopIfTrue="1" operator="containsText" text="acceptable">
      <formula>NOT(ISERROR(FIND(UPPER("acceptable"),UPPER(I32))))</formula>
      <formula>"acceptable"</formula>
    </cfRule>
  </conditionalFormatting>
  <conditionalFormatting sqref="I33:N33">
    <cfRule type="containsText" dxfId="75" priority="16" stopIfTrue="1" operator="containsText" text=" ✓">
      <formula>NOT(ISERROR(FIND(UPPER(" ✓"),UPPER(I33))))</formula>
      <formula>" ✓"</formula>
    </cfRule>
    <cfRule type="containsText" dxfId="74" priority="16" stopIfTrue="1" operator="containsText" text="▲">
      <formula>NOT(ISERROR(FIND(UPPER("▲"),UPPER(I33))))</formula>
      <formula>"▲"</formula>
    </cfRule>
  </conditionalFormatting>
  <conditionalFormatting sqref="J2">
    <cfRule type="containsText" dxfId="73" priority="2" stopIfTrue="1" operator="containsText" text="Technical">
      <formula>NOT(ISERROR(FIND(UPPER("Technical"),UPPER(J2))))</formula>
      <formula>"Technical"</formula>
    </cfRule>
  </conditionalFormatting>
  <conditionalFormatting sqref="L11:L30">
    <cfRule type="containsText" dxfId="72" priority="3" stopIfTrue="1" operator="containsText" text="▲">
      <formula>NOT(ISERROR(FIND(UPPER("▲"),UPPER(L11))))</formula>
      <formula>"▲"</formula>
    </cfRule>
    <cfRule type="containsText" dxfId="71" priority="3" stopIfTrue="1" operator="containsText" text="value">
      <formula>NOT(ISERROR(FIND(UPPER("value"),UPPER(L11))))</formula>
      <formula>"value"</formula>
    </cfRule>
  </conditionalFormatting>
  <conditionalFormatting sqref="L11:M30">
    <cfRule type="cellIs" dxfId="70" priority="3" stopIfTrue="1" operator="equal">
      <formula>"Any loss Unacceptable"</formula>
    </cfRule>
  </conditionalFormatting>
  <conditionalFormatting sqref="L39:M58">
    <cfRule type="cellIs" dxfId="69" priority="18" stopIfTrue="1" operator="equal">
      <formula>"Unacceptable Loss"</formula>
    </cfRule>
    <cfRule type="cellIs" dxfId="68" priority="18" stopIfTrue="1" operator="equal">
      <formula>"Alternative Compensation"</formula>
    </cfRule>
    <cfRule type="cellIs" dxfId="67" priority="18" stopIfTrue="1" operator="equal">
      <formula>"Compensation Agreed"</formula>
    </cfRule>
    <cfRule type="cellIs" dxfId="66" priority="18" stopIfTrue="1" operator="equal">
      <formula>"Unacceptable Loss"</formula>
    </cfRule>
    <cfRule type="cellIs" dxfId="65" priority="18" stopIfTrue="1" operator="equal">
      <formula>"Compensation Agreed"</formula>
    </cfRule>
    <cfRule type="cellIs" dxfId="64" priority="18" stopIfTrue="1" operator="equal">
      <formula>"Unacceptable Loss"</formula>
    </cfRule>
  </conditionalFormatting>
  <conditionalFormatting sqref="L66:M85">
    <cfRule type="cellIs" dxfId="63" priority="21" stopIfTrue="1" operator="equal">
      <formula>"Alternative Compensation"</formula>
    </cfRule>
    <cfRule type="cellIs" dxfId="62" priority="21" stopIfTrue="1" operator="equal">
      <formula>"Unacceptable Loss"</formula>
    </cfRule>
    <cfRule type="cellIs" dxfId="61" priority="21" stopIfTrue="1" operator="equal">
      <formula>"Compensation Agreed"</formula>
    </cfRule>
    <cfRule type="cellIs" dxfId="60" priority="21" stopIfTrue="1" operator="equal">
      <formula>"Unacceptable Loss"</formula>
    </cfRule>
    <cfRule type="cellIs" dxfId="59" priority="21" stopIfTrue="1" operator="equal">
      <formula>"Compensation Agreed"</formula>
    </cfRule>
    <cfRule type="containsText" dxfId="58" priority="21" stopIfTrue="1" operator="containsText" text="▲">
      <formula>NOT(ISERROR(FIND(UPPER("▲"),UPPER(L66))))</formula>
      <formula>"▲"</formula>
    </cfRule>
  </conditionalFormatting>
  <conditionalFormatting sqref="L39:N58">
    <cfRule type="containsText" dxfId="57" priority="25" stopIfTrue="1" operator="containsText" text="▲">
      <formula>NOT(ISERROR(FIND(UPPER("▲"),UPPER(L39))))</formula>
      <formula>"▲"</formula>
    </cfRule>
    <cfRule type="containsText" dxfId="56" priority="25" stopIfTrue="1" operator="containsText" text="value">
      <formula>NOT(ISERROR(FIND(UPPER("value"),UPPER(L39))))</formula>
      <formula>"value"</formula>
    </cfRule>
  </conditionalFormatting>
  <conditionalFormatting sqref="M11:M30">
    <cfRule type="containsText" dxfId="55" priority="5" stopIfTrue="1" operator="containsText" text="error">
      <formula>NOT(ISERROR(FIND(UPPER("error"),UPPER(M11))))</formula>
      <formula>"error"</formula>
    </cfRule>
  </conditionalFormatting>
  <conditionalFormatting sqref="N11:N30">
    <cfRule type="cellIs" dxfId="54" priority="6" stopIfTrue="1" operator="equal">
      <formula>"Compensation Agreed"</formula>
    </cfRule>
    <cfRule type="containsText" dxfId="53" priority="6" stopIfTrue="1" operator="containsText" text="▲">
      <formula>NOT(ISERROR(FIND(UPPER("▲"),UPPER(N11))))</formula>
      <formula>"▲"</formula>
    </cfRule>
    <cfRule type="cellIs" dxfId="52" priority="6" stopIfTrue="1" operator="equal">
      <formula>"Unacceptable Loss"</formula>
    </cfRule>
    <cfRule type="cellIs" dxfId="51" priority="6" stopIfTrue="1" operator="equal">
      <formula>"Alternative Compensation"</formula>
    </cfRule>
    <cfRule type="containsText" dxfId="50" priority="6" stopIfTrue="1" operator="containsText" text="value">
      <formula>NOT(ISERROR(FIND(UPPER("value"),UPPER(N11))))</formula>
      <formula>"value"</formula>
    </cfRule>
    <cfRule type="cellIs" dxfId="49" priority="9" stopIfTrue="1" operator="equal">
      <formula>"Compensation Agreed"</formula>
    </cfRule>
    <cfRule type="cellIs" dxfId="48" priority="10" stopIfTrue="1" operator="equal">
      <formula>"Unacceptable Loss"</formula>
    </cfRule>
  </conditionalFormatting>
  <conditionalFormatting sqref="P1:P5 N66:N85">
    <cfRule type="containsText" dxfId="47" priority="1" stopIfTrue="1" operator="containsText" text="▲">
      <formula>NOT(ISERROR(FIND(UPPER("▲"),UPPER(P1))))</formula>
      <formula>"▲"</formula>
    </cfRule>
  </conditionalFormatting>
  <conditionalFormatting sqref="X11:X30 X39:X58 AJ66:AJ85">
    <cfRule type="cellIs" dxfId="46" priority="12" stopIfTrue="1" operator="equal">
      <formula>"Not Possible"</formula>
    </cfRule>
  </conditionalFormatting>
  <conditionalFormatting sqref="AG11:AG30">
    <cfRule type="cellIs" dxfId="45" priority="13" stopIfTrue="1" operator="equal">
      <formula>"Unacceptable Loss"</formula>
    </cfRule>
  </conditionalFormatting>
  <dataValidations count="2">
    <dataValidation type="list" allowBlank="1" showInputMessage="1" showErrorMessage="1" sqref="F11:H30 H39:H58 H66:H85" xr:uid="{00000000-0002-0000-0700-000000000000}">
      <formula1>"Formally identified in local strategy,Area/compensation not in local strategy/ no local strategy"</formula1>
    </dataValidation>
    <dataValidation type="list" allowBlank="1" showInputMessage="1" showErrorMessage="1" sqref="F39:F58" xr:uid="{00000000-0002-0000-0700-000001000000}">
      <formula1>"Good,Moderate,Poor,Condition Assessment N/A,N/A - Other"</formula1>
    </dataValidation>
  </dataValidations>
  <pageMargins left="0.7" right="0.7" top="0.75" bottom="0.75" header="0.3" footer="0.3"/>
  <pageSetup scale="10" orientation="portrait" r:id="rId1"/>
  <headerFooter>
    <oddFooter>&amp;C&amp;"Helvetica Neue,Regular"&amp;12&amp;K000000&amp;P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X75"/>
  <sheetViews>
    <sheetView showGridLines="0" topLeftCell="B23" zoomScaleNormal="100" workbookViewId="0">
      <selection activeCell="H23" sqref="H23"/>
    </sheetView>
  </sheetViews>
  <sheetFormatPr defaultColWidth="8.88671875" defaultRowHeight="15.6" customHeight="1"/>
  <cols>
    <col min="1" max="1" width="14.21875" style="5" customWidth="1"/>
    <col min="2" max="2" width="30.44140625" style="5" customWidth="1"/>
    <col min="3" max="3" width="45.33203125" style="5" customWidth="1"/>
    <col min="4" max="4" width="76.44140625" style="5" customWidth="1"/>
    <col min="5" max="5" width="13" style="5" customWidth="1"/>
    <col min="6" max="6" width="19.44140625" style="5" customWidth="1"/>
    <col min="7" max="7" width="8.77734375" style="5" hidden="1" customWidth="1"/>
    <col min="8" max="9" width="10.6640625" style="5" customWidth="1"/>
    <col min="10" max="10" width="15" style="5" customWidth="1"/>
    <col min="11" max="11" width="10.33203125" style="5" customWidth="1"/>
    <col min="12" max="16" width="8.88671875" style="5" customWidth="1"/>
    <col min="17" max="24" width="8.77734375" style="5" hidden="1" customWidth="1"/>
    <col min="25" max="25" width="8.88671875" style="5" customWidth="1"/>
    <col min="26" max="16384" width="8.88671875" style="5"/>
  </cols>
  <sheetData>
    <row r="1" spans="1:24" ht="15.9" customHeight="1">
      <c r="A1" s="6"/>
      <c r="B1" s="22"/>
      <c r="C1" s="22"/>
      <c r="D1" s="22"/>
      <c r="E1" s="22"/>
      <c r="F1" s="7"/>
      <c r="G1" s="7"/>
      <c r="H1" s="7"/>
      <c r="I1" s="7"/>
      <c r="J1" s="7"/>
      <c r="K1" s="7"/>
      <c r="L1" s="7"/>
      <c r="M1" s="7"/>
      <c r="N1" s="7"/>
      <c r="O1" s="7"/>
      <c r="P1" s="7"/>
      <c r="Q1" s="7"/>
      <c r="R1" s="7"/>
      <c r="S1" s="7"/>
      <c r="T1" s="7"/>
      <c r="U1" s="7"/>
      <c r="V1" s="7"/>
      <c r="W1" s="7"/>
      <c r="X1" s="7"/>
    </row>
    <row r="2" spans="1:24" ht="24.6" customHeight="1">
      <c r="A2" s="13"/>
      <c r="B2" s="714" t="s">
        <v>92</v>
      </c>
      <c r="C2" s="715"/>
      <c r="D2" s="704" t="str" cm="1">
        <f t="array" ref="D2">IF('2. Site Details'!D4="","Enter site name on 2. Site Details",'2. Site Details'!D4)</f>
        <v>Hull End Farm</v>
      </c>
      <c r="E2" s="705"/>
      <c r="F2" s="452"/>
      <c r="G2" s="135"/>
      <c r="H2" s="135"/>
      <c r="I2" s="135"/>
      <c r="J2" s="135"/>
      <c r="K2" s="135"/>
      <c r="L2" s="135"/>
      <c r="M2" s="135"/>
      <c r="N2" s="135"/>
      <c r="O2" s="135"/>
      <c r="P2" s="135"/>
      <c r="Q2" s="135"/>
      <c r="R2" s="135"/>
      <c r="S2" s="135"/>
      <c r="T2" s="135"/>
      <c r="U2" s="135"/>
      <c r="V2" s="135"/>
      <c r="W2" s="135"/>
      <c r="X2" s="9"/>
    </row>
    <row r="3" spans="1:24" ht="24.6" customHeight="1">
      <c r="A3" s="13"/>
      <c r="B3" s="712" t="s">
        <v>23</v>
      </c>
      <c r="C3" s="713"/>
      <c r="D3" s="702" t="s">
        <v>304</v>
      </c>
      <c r="E3" s="703"/>
      <c r="F3" s="453"/>
      <c r="G3" s="135"/>
      <c r="H3" s="1050"/>
      <c r="I3" s="1050"/>
      <c r="J3" s="1050"/>
      <c r="K3" s="1050"/>
      <c r="L3" s="1050"/>
      <c r="M3" s="1050"/>
      <c r="N3" s="1050"/>
      <c r="O3" s="1050"/>
      <c r="P3" s="135"/>
      <c r="Q3" s="135"/>
      <c r="R3" s="135"/>
      <c r="S3" s="135"/>
      <c r="T3" s="135"/>
      <c r="U3" s="135"/>
      <c r="V3" s="135"/>
      <c r="W3" s="135"/>
      <c r="X3" s="9"/>
    </row>
    <row r="4" spans="1:24" ht="34.200000000000003" customHeight="1">
      <c r="A4" s="8"/>
      <c r="B4" s="32" t="s">
        <v>304</v>
      </c>
      <c r="C4" s="77"/>
      <c r="D4" s="77"/>
      <c r="E4" s="77"/>
      <c r="F4" s="454"/>
      <c r="G4" s="135"/>
      <c r="H4" s="135"/>
      <c r="I4" s="135"/>
      <c r="J4" s="135"/>
      <c r="K4" s="135"/>
      <c r="L4" s="135"/>
      <c r="M4" s="135"/>
      <c r="N4" s="135"/>
      <c r="O4" s="135"/>
      <c r="P4" s="135"/>
      <c r="Q4" s="135"/>
      <c r="R4" s="135"/>
      <c r="S4" s="135"/>
      <c r="T4" s="135"/>
      <c r="U4" s="135"/>
      <c r="V4" s="135"/>
      <c r="W4" s="135"/>
      <c r="X4" s="9"/>
    </row>
    <row r="5" spans="1:24" ht="24.6" customHeight="1">
      <c r="A5" s="13"/>
      <c r="B5" s="698" t="s">
        <v>305</v>
      </c>
      <c r="C5" s="1059"/>
      <c r="D5" s="1044" t="str" cm="1">
        <f t="array" ref="D5">IF(OR(D27&gt;0,D28&gt;0,D29&gt;0),"BNG Targets Not Met ▲","BNG Targets Met ✓")</f>
        <v>BNG Targets Met ✓</v>
      </c>
      <c r="E5" s="963"/>
      <c r="F5" s="453"/>
      <c r="G5" s="135"/>
      <c r="H5" s="135"/>
      <c r="I5" s="135"/>
      <c r="J5" s="135"/>
      <c r="K5" s="135"/>
      <c r="L5" s="135"/>
      <c r="M5" s="135"/>
      <c r="N5" s="135"/>
      <c r="O5" s="135"/>
      <c r="P5" s="135"/>
      <c r="Q5" s="135"/>
      <c r="R5" s="135"/>
      <c r="S5" s="135"/>
      <c r="T5" s="135"/>
      <c r="U5" s="135"/>
      <c r="V5" s="135"/>
      <c r="W5" s="135"/>
      <c r="X5" s="9"/>
    </row>
    <row r="6" spans="1:24" ht="24.6" customHeight="1">
      <c r="A6" s="8"/>
      <c r="B6" s="77"/>
      <c r="C6" s="77"/>
      <c r="D6" s="455"/>
      <c r="E6" s="455"/>
      <c r="F6" s="454"/>
      <c r="G6" s="456"/>
      <c r="H6" s="456"/>
      <c r="I6" s="456"/>
      <c r="J6" s="135"/>
      <c r="K6" s="135"/>
      <c r="L6" s="135"/>
      <c r="M6" s="135"/>
      <c r="N6" s="135"/>
      <c r="O6" s="135"/>
      <c r="P6" s="135"/>
      <c r="Q6" s="135"/>
      <c r="R6" s="135"/>
      <c r="S6" s="135"/>
      <c r="T6" s="135"/>
      <c r="U6" s="135"/>
      <c r="V6" s="135"/>
      <c r="W6" s="135"/>
      <c r="X6" s="9"/>
    </row>
    <row r="7" spans="1:24" ht="24.6" customHeight="1">
      <c r="A7" s="13"/>
      <c r="B7" s="698" t="s">
        <v>306</v>
      </c>
      <c r="C7" s="699"/>
      <c r="D7" s="1041" t="str" cm="1">
        <f t="array" aca="1" ref="D7" ca="1">IF('5. Area Habitats'!J108+'5. Area Habitats'!J109+'6. Hedges &amp; Lines of Trees'!J97+'7. Watercourses'!J97&gt;0,"Trading Rules Not Satisfied ▲","Trading Rules Satisfied ✓")</f>
        <v>Trading Rules Not Satisfied ▲</v>
      </c>
      <c r="E7" s="1042"/>
      <c r="F7" s="457"/>
      <c r="G7" s="458"/>
      <c r="H7" s="458"/>
      <c r="I7" s="459"/>
      <c r="J7" s="134"/>
      <c r="K7" s="135"/>
      <c r="L7" s="135"/>
      <c r="M7" s="135"/>
      <c r="N7" s="135"/>
      <c r="O7" s="135"/>
      <c r="P7" s="135"/>
      <c r="Q7" s="135"/>
      <c r="R7" s="135"/>
      <c r="S7" s="135"/>
      <c r="T7" s="135"/>
      <c r="U7" s="135"/>
      <c r="V7" s="135"/>
      <c r="W7" s="135"/>
      <c r="X7" s="9"/>
    </row>
    <row r="8" spans="1:24" ht="24.6" customHeight="1">
      <c r="A8" s="8"/>
      <c r="B8" s="77"/>
      <c r="C8" s="77"/>
      <c r="D8" s="455"/>
      <c r="E8" s="455"/>
      <c r="F8" s="460"/>
      <c r="G8" s="461"/>
      <c r="H8" s="461"/>
      <c r="I8" s="461"/>
      <c r="J8" s="135"/>
      <c r="K8" s="135"/>
      <c r="L8" s="135"/>
      <c r="M8" s="135"/>
      <c r="N8" s="135"/>
      <c r="O8" s="135"/>
      <c r="P8" s="135"/>
      <c r="Q8" s="135"/>
      <c r="R8" s="135"/>
      <c r="S8" s="135"/>
      <c r="T8" s="135"/>
      <c r="U8" s="135"/>
      <c r="V8" s="135"/>
      <c r="W8" s="135"/>
      <c r="X8" s="9"/>
    </row>
    <row r="9" spans="1:24" ht="24.6" customHeight="1">
      <c r="A9" s="13"/>
      <c r="B9" s="698" t="s">
        <v>307</v>
      </c>
      <c r="C9" s="1059"/>
      <c r="D9" s="1045" t="str" cm="1">
        <f t="array" aca="1" ref="D9" ca="1">IF(OR(D5="BNG Targets Not Met ▲",D7="Trading Rules Not Satisfied ▲"),"Scheme alterations or offsite units required","Check for input errors/rule breaks present in the metric ⚠")</f>
        <v>Scheme alterations or offsite units required</v>
      </c>
      <c r="E9" s="1046"/>
      <c r="F9" s="453"/>
      <c r="G9" s="462"/>
      <c r="H9" s="462"/>
      <c r="I9" s="462"/>
      <c r="J9" s="462"/>
      <c r="K9" s="462"/>
      <c r="L9" s="462"/>
      <c r="M9" s="462"/>
      <c r="N9" s="462"/>
      <c r="O9" s="462"/>
      <c r="P9" s="462"/>
      <c r="Q9" s="463"/>
      <c r="R9" s="462"/>
      <c r="S9" s="135"/>
      <c r="T9" s="135"/>
      <c r="U9" s="135"/>
      <c r="V9" s="135"/>
      <c r="W9" s="135"/>
      <c r="X9" s="9"/>
    </row>
    <row r="10" spans="1:24" ht="43.5" customHeight="1">
      <c r="A10" s="8"/>
      <c r="B10" s="77"/>
      <c r="C10" s="77"/>
      <c r="D10" s="1043"/>
      <c r="E10" s="1043"/>
      <c r="F10" s="464" t="s">
        <v>308</v>
      </c>
      <c r="G10" s="465"/>
      <c r="H10" s="462"/>
      <c r="I10" s="462"/>
      <c r="J10" s="462"/>
      <c r="K10" s="462"/>
      <c r="L10" s="462"/>
      <c r="M10" s="462"/>
      <c r="N10" s="462"/>
      <c r="O10" s="462"/>
      <c r="P10" s="462"/>
      <c r="Q10" s="463"/>
      <c r="R10" s="462"/>
      <c r="S10" s="135"/>
      <c r="T10" s="135"/>
      <c r="U10" s="135"/>
      <c r="V10" s="135"/>
      <c r="W10" s="135"/>
      <c r="X10" s="9"/>
    </row>
    <row r="11" spans="1:24" ht="24.6" customHeight="1">
      <c r="A11" s="13"/>
      <c r="B11" s="1038" t="s">
        <v>309</v>
      </c>
      <c r="C11" s="466" t="s">
        <v>310</v>
      </c>
      <c r="D11" s="467" cm="1">
        <f t="array" ref="D11">IF('5. Area Habitats'!L32=0,"Zero Units Baseline",'5. Area Habitats'!L32)</f>
        <v>0.71919999999999995</v>
      </c>
      <c r="E11" s="468"/>
      <c r="F11" s="469" cm="1">
        <f t="array" ref="F11">('2. Site Details'!$D$13/100)*$D$11</f>
        <v>7.1919999999999998E-2</v>
      </c>
      <c r="G11" s="470"/>
      <c r="H11" s="462"/>
      <c r="I11" s="462"/>
      <c r="J11" s="462"/>
      <c r="K11" s="462"/>
      <c r="L11" s="462"/>
      <c r="M11" s="462"/>
      <c r="N11" s="462"/>
      <c r="O11" s="462"/>
      <c r="P11" s="462"/>
      <c r="Q11" s="463"/>
      <c r="R11" s="462"/>
      <c r="S11" s="135"/>
      <c r="T11" s="135"/>
      <c r="U11" s="135"/>
      <c r="V11" s="135"/>
      <c r="W11" s="135"/>
      <c r="X11" s="9"/>
    </row>
    <row r="12" spans="1:24" ht="24.6" customHeight="1">
      <c r="A12" s="13"/>
      <c r="B12" s="1039"/>
      <c r="C12" s="471" t="s">
        <v>311</v>
      </c>
      <c r="D12" s="472" t="str" cm="1">
        <f t="array" ref="D12">IF('6. Hedges &amp; Lines of Trees'!L31=0,"Zero Units Baseline",'6. Hedges &amp; Lines of Trees'!L31)</f>
        <v>Zero Units Baseline</v>
      </c>
      <c r="E12" s="473"/>
      <c r="F12" s="453" t="e" cm="1">
        <f t="array" ref="F12">('2. Site Details'!$D$14/100)*$D$12</f>
        <v>#VALUE!</v>
      </c>
      <c r="G12" s="474"/>
      <c r="H12" s="462"/>
      <c r="I12" s="462"/>
      <c r="J12" s="462"/>
      <c r="K12" s="462"/>
      <c r="L12" s="462"/>
      <c r="M12" s="462"/>
      <c r="N12" s="462"/>
      <c r="O12" s="462"/>
      <c r="P12" s="462"/>
      <c r="Q12" s="463"/>
      <c r="R12" s="462"/>
      <c r="S12" s="135"/>
      <c r="T12" s="135"/>
      <c r="U12" s="135"/>
      <c r="V12" s="135"/>
      <c r="W12" s="135"/>
      <c r="X12" s="9"/>
    </row>
    <row r="13" spans="1:24" ht="24.6" customHeight="1">
      <c r="A13" s="13"/>
      <c r="B13" s="1040"/>
      <c r="C13" s="475" t="s">
        <v>312</v>
      </c>
      <c r="D13" s="476" t="str" cm="1">
        <f t="array" ref="D13">IF('7. Watercourses'!L31=0,"Zero Units Baseline",'7. Watercourses'!L31)</f>
        <v>Zero Units Baseline</v>
      </c>
      <c r="E13" s="477"/>
      <c r="F13" s="453" t="e" cm="1">
        <f t="array" ref="F13">('2. Site Details'!$D$15/100)*$D$13</f>
        <v>#VALUE!</v>
      </c>
      <c r="G13" s="478"/>
      <c r="H13" s="462"/>
      <c r="I13" s="462"/>
      <c r="J13" s="462"/>
      <c r="K13" s="462"/>
      <c r="L13" s="462"/>
      <c r="M13" s="462"/>
      <c r="N13" s="462"/>
      <c r="O13" s="462"/>
      <c r="P13" s="462"/>
      <c r="Q13" s="463"/>
      <c r="R13" s="462"/>
      <c r="S13" s="135"/>
      <c r="T13" s="135"/>
      <c r="U13" s="135"/>
      <c r="V13" s="135"/>
      <c r="W13" s="135"/>
      <c r="X13" s="9"/>
    </row>
    <row r="14" spans="1:24" ht="24.6" customHeight="1">
      <c r="A14" s="8"/>
      <c r="B14" s="77"/>
      <c r="C14" s="77"/>
      <c r="D14" s="455"/>
      <c r="E14" s="455"/>
      <c r="F14" s="464" t="s">
        <v>313</v>
      </c>
      <c r="G14" s="479"/>
      <c r="H14" s="462"/>
      <c r="I14" s="462"/>
      <c r="J14" s="462"/>
      <c r="K14" s="462"/>
      <c r="L14" s="462"/>
      <c r="M14" s="462"/>
      <c r="N14" s="462"/>
      <c r="O14" s="462"/>
      <c r="P14" s="462"/>
      <c r="Q14" s="463"/>
      <c r="R14" s="462"/>
      <c r="S14" s="135"/>
      <c r="T14" s="135"/>
      <c r="U14" s="135"/>
      <c r="V14" s="135"/>
      <c r="W14" s="135"/>
      <c r="X14" s="9"/>
    </row>
    <row r="15" spans="1:24" ht="24.6" customHeight="1">
      <c r="A15" s="13"/>
      <c r="B15" s="1038" t="s">
        <v>314</v>
      </c>
      <c r="C15" s="466" t="s">
        <v>310</v>
      </c>
      <c r="D15" s="467" cm="1">
        <f t="array" ref="D15">'5. Area Habitats'!P3+'5. Area Habitats'!P4+'5. Area Habitats'!P1</f>
        <v>1.0853703331090649</v>
      </c>
      <c r="E15" s="468"/>
      <c r="F15" s="480" cm="1">
        <f t="array" ref="F15">D11+F11</f>
        <v>0.79111999999999993</v>
      </c>
      <c r="G15" s="462"/>
      <c r="H15" s="462"/>
      <c r="I15" s="462"/>
      <c r="J15" s="462"/>
      <c r="K15" s="462"/>
      <c r="L15" s="462"/>
      <c r="M15" s="462"/>
      <c r="N15" s="462"/>
      <c r="O15" s="462"/>
      <c r="P15" s="462"/>
      <c r="Q15" s="463"/>
      <c r="R15" s="462"/>
      <c r="S15" s="135"/>
      <c r="T15" s="135"/>
      <c r="U15" s="135"/>
      <c r="V15" s="135"/>
      <c r="W15" s="135"/>
      <c r="X15" s="9"/>
    </row>
    <row r="16" spans="1:24" ht="24.6" customHeight="1">
      <c r="A16" s="13"/>
      <c r="B16" s="1039"/>
      <c r="C16" s="471" t="s">
        <v>311</v>
      </c>
      <c r="D16" s="481" cm="1">
        <f t="array" ref="D16">'6. Hedges &amp; Lines of Trees'!P3+'6. Hedges &amp; Lines of Trees'!P4+'6. Hedges &amp; Lines of Trees'!P1</f>
        <v>1.9563610820999999E-2</v>
      </c>
      <c r="E16" s="473"/>
      <c r="F16" s="480" t="e" cm="1">
        <f t="array" ref="F16">D12+F12</f>
        <v>#VALUE!</v>
      </c>
      <c r="G16" s="462"/>
      <c r="H16" s="462"/>
      <c r="I16" s="462"/>
      <c r="J16" s="462"/>
      <c r="K16" s="462"/>
      <c r="L16" s="462"/>
      <c r="M16" s="462"/>
      <c r="N16" s="462"/>
      <c r="O16" s="462"/>
      <c r="P16" s="462"/>
      <c r="Q16" s="463"/>
      <c r="R16" s="462"/>
      <c r="S16" s="135"/>
      <c r="T16" s="135"/>
      <c r="U16" s="135"/>
      <c r="V16" s="135"/>
      <c r="W16" s="135"/>
      <c r="X16" s="9"/>
    </row>
    <row r="17" spans="1:24" ht="24.6" customHeight="1">
      <c r="A17" s="13"/>
      <c r="B17" s="1040"/>
      <c r="C17" s="475" t="s">
        <v>312</v>
      </c>
      <c r="D17" s="482" cm="1">
        <f t="array" ref="D17">'7. Watercourses'!P3+'7. Watercourses'!P4+'7. Watercourses'!P1</f>
        <v>0</v>
      </c>
      <c r="E17" s="477"/>
      <c r="F17" s="480" t="e" cm="1">
        <f t="array" ref="F17">D13+F13</f>
        <v>#VALUE!</v>
      </c>
      <c r="G17" s="462"/>
      <c r="H17" s="462"/>
      <c r="I17" s="462"/>
      <c r="J17" s="462"/>
      <c r="K17" s="462"/>
      <c r="L17" s="462"/>
      <c r="M17" s="462"/>
      <c r="N17" s="462"/>
      <c r="O17" s="462"/>
      <c r="P17" s="462"/>
      <c r="Q17" s="463"/>
      <c r="R17" s="462"/>
      <c r="S17" s="135"/>
      <c r="T17" s="135"/>
      <c r="U17" s="135"/>
      <c r="V17" s="135"/>
      <c r="W17" s="135"/>
      <c r="X17" s="9"/>
    </row>
    <row r="18" spans="1:24" ht="24.6" customHeight="1">
      <c r="A18" s="8"/>
      <c r="B18" s="77"/>
      <c r="C18" s="77"/>
      <c r="D18" s="455"/>
      <c r="E18" s="455"/>
      <c r="F18" s="454"/>
      <c r="G18" s="462"/>
      <c r="H18" s="462"/>
      <c r="I18" s="462"/>
      <c r="J18" s="462"/>
      <c r="K18" s="462"/>
      <c r="L18" s="462"/>
      <c r="M18" s="462"/>
      <c r="N18" s="462"/>
      <c r="O18" s="462"/>
      <c r="P18" s="462"/>
      <c r="Q18" s="463"/>
      <c r="R18" s="462"/>
      <c r="S18" s="135"/>
      <c r="T18" s="135"/>
      <c r="U18" s="135"/>
      <c r="V18" s="135"/>
      <c r="W18" s="135"/>
      <c r="X18" s="9"/>
    </row>
    <row r="19" spans="1:24" ht="24.6" customHeight="1">
      <c r="A19" s="13"/>
      <c r="B19" s="1038" t="s">
        <v>315</v>
      </c>
      <c r="C19" s="466" t="s">
        <v>310</v>
      </c>
      <c r="D19" s="483" cm="1">
        <f t="array" ref="D19">'5. Area Habitats'!P5</f>
        <v>0.36617033310906499</v>
      </c>
      <c r="E19" s="484" t="str" cm="1">
        <f t="array" ref="E19">_xlfn.IFS(D19&gt;=F11,"✓",D19&lt;0,"▲",D19&lt;F11,"⚠")</f>
        <v>✓</v>
      </c>
      <c r="F19" s="485" cm="1">
        <f t="array" ref="F19">F11/D11</f>
        <v>0.1</v>
      </c>
      <c r="G19" s="462"/>
      <c r="H19" s="462"/>
      <c r="I19" s="462"/>
      <c r="J19" s="462"/>
      <c r="K19" s="462"/>
      <c r="L19" s="462"/>
      <c r="M19" s="462"/>
      <c r="N19" s="462"/>
      <c r="O19" s="462"/>
      <c r="P19" s="462"/>
      <c r="Q19" s="463"/>
      <c r="R19" s="462"/>
      <c r="S19" s="135"/>
      <c r="T19" s="135"/>
      <c r="U19" s="135"/>
      <c r="V19" s="135"/>
      <c r="W19" s="135"/>
      <c r="X19" s="9"/>
    </row>
    <row r="20" spans="1:24" ht="24.6" customHeight="1">
      <c r="A20" s="13"/>
      <c r="B20" s="1039"/>
      <c r="C20" s="471" t="s">
        <v>311</v>
      </c>
      <c r="D20" s="486" cm="1">
        <f t="array" ref="D20">'6. Hedges &amp; Lines of Trees'!P5</f>
        <v>1.9563610820999999E-2</v>
      </c>
      <c r="E20" s="487" t="e" cm="1">
        <f t="array" ref="E20">_xlfn.IFS(D20&gt;=F12,"✓",D20&lt;0,"▲",D20&lt;F12,"⚠")</f>
        <v>#VALUE!</v>
      </c>
      <c r="F20" s="485" t="e" cm="1">
        <f t="array" ref="F20">F12/D12</f>
        <v>#VALUE!</v>
      </c>
      <c r="G20" s="462"/>
      <c r="H20" s="462"/>
      <c r="I20" s="462"/>
      <c r="J20" s="462"/>
      <c r="K20" s="462"/>
      <c r="L20" s="462"/>
      <c r="M20" s="462"/>
      <c r="N20" s="462"/>
      <c r="O20" s="462"/>
      <c r="P20" s="462"/>
      <c r="Q20" s="463"/>
      <c r="R20" s="462"/>
      <c r="S20" s="135"/>
      <c r="T20" s="135"/>
      <c r="U20" s="135"/>
      <c r="V20" s="135"/>
      <c r="W20" s="135"/>
      <c r="X20" s="9"/>
    </row>
    <row r="21" spans="1:24" ht="24.6" customHeight="1">
      <c r="A21" s="13"/>
      <c r="B21" s="1040"/>
      <c r="C21" s="475" t="s">
        <v>312</v>
      </c>
      <c r="D21" s="488" cm="1">
        <f t="array" ref="D21">'7. Watercourses'!P5</f>
        <v>0</v>
      </c>
      <c r="E21" s="489" t="e" cm="1">
        <f t="array" ref="E21">_xlfn.IFS(D21&gt;=F13,"✓",D21&lt;0,"▲",D21&lt;F13,"⚠")</f>
        <v>#VALUE!</v>
      </c>
      <c r="F21" s="485" t="e" cm="1">
        <f t="array" ref="F21">F13/D13</f>
        <v>#VALUE!</v>
      </c>
      <c r="G21" s="462"/>
      <c r="H21" s="462"/>
      <c r="I21" s="462"/>
      <c r="J21" s="462"/>
      <c r="K21" s="462"/>
      <c r="L21" s="462"/>
      <c r="M21" s="462"/>
      <c r="N21" s="462"/>
      <c r="O21" s="462"/>
      <c r="P21" s="462"/>
      <c r="Q21" s="463"/>
      <c r="R21" s="462"/>
      <c r="S21" s="135"/>
      <c r="T21" s="135"/>
      <c r="U21" s="135"/>
      <c r="V21" s="135"/>
      <c r="W21" s="135"/>
      <c r="X21" s="9"/>
    </row>
    <row r="22" spans="1:24" ht="24.6" customHeight="1">
      <c r="A22" s="8"/>
      <c r="B22" s="490"/>
      <c r="C22" s="34"/>
      <c r="D22" s="491"/>
      <c r="E22" s="491"/>
      <c r="F22" s="454"/>
      <c r="G22" s="462"/>
      <c r="H22" s="462"/>
      <c r="I22" s="462"/>
      <c r="J22" s="462"/>
      <c r="K22" s="462"/>
      <c r="L22" s="462"/>
      <c r="M22" s="462"/>
      <c r="N22" s="462"/>
      <c r="O22" s="462"/>
      <c r="P22" s="462"/>
      <c r="Q22" s="463"/>
      <c r="R22" s="462"/>
      <c r="S22" s="135"/>
      <c r="T22" s="135"/>
      <c r="U22" s="135"/>
      <c r="V22" s="135"/>
      <c r="W22" s="135"/>
      <c r="X22" s="9"/>
    </row>
    <row r="23" spans="1:24" ht="24.6" customHeight="1">
      <c r="A23" s="13"/>
      <c r="B23" s="873" t="s">
        <v>316</v>
      </c>
      <c r="C23" s="466" t="s">
        <v>310</v>
      </c>
      <c r="D23" s="492" cm="1">
        <f t="array" ref="D23">IF(D11="Zero Units Baseline","% target not appropriate",D19/D11)</f>
        <v>0.50913561333296031</v>
      </c>
      <c r="E23" s="493" t="str" cm="1">
        <f t="array" ref="E23">_xlfn.IFS(D23&gt;=F19,"✓",D23&lt;0,"▲",D23&lt;F19,"⚠")</f>
        <v>✓</v>
      </c>
      <c r="F23" s="494" cm="1">
        <f t="array" ref="F23">$D$23*100</f>
        <v>50.91356133329603</v>
      </c>
      <c r="G23" s="462"/>
      <c r="H23" s="462"/>
      <c r="I23" s="462"/>
      <c r="J23" s="462"/>
      <c r="K23" s="462"/>
      <c r="L23" s="462"/>
      <c r="M23" s="462"/>
      <c r="N23" s="462"/>
      <c r="O23" s="462"/>
      <c r="P23" s="462"/>
      <c r="Q23" s="463"/>
      <c r="R23" s="462"/>
      <c r="S23" s="135"/>
      <c r="T23" s="135"/>
      <c r="U23" s="135"/>
      <c r="V23" s="135"/>
      <c r="W23" s="135"/>
      <c r="X23" s="9"/>
    </row>
    <row r="24" spans="1:24" ht="24.6" customHeight="1">
      <c r="A24" s="13"/>
      <c r="B24" s="1051"/>
      <c r="C24" s="471" t="s">
        <v>311</v>
      </c>
      <c r="D24" s="495" t="str" cm="1">
        <f t="array" ref="D24">IF(D12="Zero Units Baseline","% target not appropriate",D20/D12)</f>
        <v>% target not appropriate</v>
      </c>
      <c r="E24" s="496" t="e" cm="1">
        <f t="array" ref="E24">_xlfn.IFS(D24&gt;=F20,"✓",D24&lt;0,"▲",D24&lt;F20,"⚠")</f>
        <v>#VALUE!</v>
      </c>
      <c r="F24" s="453" t="e" cm="1">
        <f t="array" ref="F24">$D$24*100</f>
        <v>#VALUE!</v>
      </c>
      <c r="G24" s="462"/>
      <c r="I24" s="462"/>
      <c r="J24" s="462"/>
      <c r="K24" s="462"/>
      <c r="L24" s="462"/>
      <c r="M24" s="462"/>
      <c r="N24" s="462"/>
      <c r="O24" s="462"/>
      <c r="P24" s="462"/>
      <c r="Q24" s="463"/>
      <c r="R24" s="462"/>
      <c r="S24" s="135"/>
      <c r="T24" s="135"/>
      <c r="U24" s="135"/>
      <c r="V24" s="135"/>
      <c r="W24" s="135"/>
      <c r="X24" s="9"/>
    </row>
    <row r="25" spans="1:24" ht="24.6" customHeight="1">
      <c r="A25" s="13"/>
      <c r="B25" s="1052"/>
      <c r="C25" s="475" t="s">
        <v>312</v>
      </c>
      <c r="D25" s="497" t="str" cm="1">
        <f t="array" ref="D25">IF(D13="Zero Units Baseline","% target not appropriate",D21/D13)</f>
        <v>% target not appropriate</v>
      </c>
      <c r="E25" s="498" t="e" cm="1">
        <f t="array" ref="E25">_xlfn.IFS(D25&gt;=F21,"✓",D25&lt;0,"▲",D25&lt;F21,"⚠")</f>
        <v>#VALUE!</v>
      </c>
      <c r="F25" s="453" t="e" cm="1">
        <f t="array" ref="F25">$D$25*100</f>
        <v>#VALUE!</v>
      </c>
      <c r="G25" s="462"/>
      <c r="H25" s="462"/>
      <c r="I25" s="462"/>
      <c r="J25" s="462"/>
      <c r="K25" s="462"/>
      <c r="L25" s="462"/>
      <c r="M25" s="462"/>
      <c r="N25" s="462"/>
      <c r="O25" s="462"/>
      <c r="P25" s="462"/>
      <c r="Q25" s="463"/>
      <c r="R25" s="462"/>
      <c r="S25" s="135"/>
      <c r="T25" s="135"/>
      <c r="U25" s="135"/>
      <c r="V25" s="135"/>
      <c r="W25" s="135"/>
      <c r="X25" s="9"/>
    </row>
    <row r="26" spans="1:24" ht="24.6" customHeight="1">
      <c r="A26" s="8"/>
      <c r="B26" s="77"/>
      <c r="C26" s="77"/>
      <c r="D26" s="455"/>
      <c r="E26" s="455"/>
      <c r="F26" s="454"/>
      <c r="G26" s="462"/>
      <c r="H26" s="462"/>
      <c r="I26" s="462"/>
      <c r="J26" s="462"/>
      <c r="K26" s="462"/>
      <c r="L26" s="462"/>
      <c r="M26" s="462"/>
      <c r="N26" s="462"/>
      <c r="O26" s="462"/>
      <c r="P26" s="462"/>
      <c r="Q26" s="463"/>
      <c r="R26" s="462"/>
      <c r="S26" s="135"/>
      <c r="T26" s="135"/>
      <c r="U26" s="135"/>
      <c r="V26" s="135"/>
      <c r="W26" s="135"/>
      <c r="X26" s="9"/>
    </row>
    <row r="27" spans="1:24" ht="24.6" customHeight="1">
      <c r="A27" s="13"/>
      <c r="B27" s="1057" t="s">
        <v>317</v>
      </c>
      <c r="C27" s="1058"/>
      <c r="D27" s="1060" cm="1">
        <f t="array" ref="D27">IFERROR(IF(D11="Zero Units Baseline",IF('2. Site Details'!D17&lt;=D15,0,'2. Site Details'!D17-D15),(IF((D11*(1+('2. Site Details'!D13/100)))-D15&lt;0,0,F15-D15))),"")</f>
        <v>0</v>
      </c>
      <c r="E27" s="1061"/>
      <c r="F27" s="453"/>
      <c r="G27" s="462"/>
      <c r="H27" s="462"/>
      <c r="I27" s="462"/>
      <c r="J27" s="462"/>
      <c r="K27" s="462"/>
      <c r="L27" s="462"/>
      <c r="M27" s="462"/>
      <c r="N27" s="462"/>
      <c r="O27" s="462"/>
      <c r="P27" s="462"/>
      <c r="Q27" s="463"/>
      <c r="R27" s="462"/>
      <c r="S27" s="135"/>
      <c r="T27" s="135"/>
      <c r="U27" s="135"/>
      <c r="V27" s="135"/>
      <c r="W27" s="135"/>
      <c r="X27" s="9"/>
    </row>
    <row r="28" spans="1:24" ht="24.6" customHeight="1">
      <c r="A28" s="13"/>
      <c r="B28" s="1055" t="s">
        <v>318</v>
      </c>
      <c r="C28" s="1056"/>
      <c r="D28" s="1062" cm="1">
        <f t="array" ref="D28">IFERROR(IF(D12="Zero Units Baseline",IF('2. Site Details'!D18&lt;=D16,0,'2. Site Details'!D18-D16),(IF((D12*(1+('2. Site Details'!D14/100)))-D16&lt;0,0,F16-D16))),"")</f>
        <v>0</v>
      </c>
      <c r="E28" s="1063"/>
      <c r="F28" s="453"/>
      <c r="G28" s="499"/>
      <c r="H28" s="462"/>
      <c r="I28" s="462"/>
      <c r="J28" s="462"/>
      <c r="K28" s="462"/>
      <c r="L28" s="462"/>
      <c r="M28" s="462"/>
      <c r="N28" s="462"/>
      <c r="O28" s="462"/>
      <c r="P28" s="462"/>
      <c r="Q28" s="463"/>
      <c r="R28" s="462"/>
      <c r="S28" s="135"/>
      <c r="T28" s="135"/>
      <c r="U28" s="135"/>
      <c r="V28" s="135"/>
      <c r="W28" s="135"/>
      <c r="X28" s="9"/>
    </row>
    <row r="29" spans="1:24" ht="24.6" customHeight="1">
      <c r="A29" s="13"/>
      <c r="B29" s="1053" t="s">
        <v>319</v>
      </c>
      <c r="C29" s="1054"/>
      <c r="D29" s="1064" cm="1">
        <f t="array" ref="D29">IFERROR(IF(D13="Zero Units Baseline",IF('2. Site Details'!D19&lt;=D17,0,'2. Site Details'!D19-D17),(IF((D13*(1+('2. Site Details'!D15/100)))-D17&lt;0,0,F17-D17))),"")</f>
        <v>0</v>
      </c>
      <c r="E29" s="1065"/>
      <c r="F29" s="453"/>
      <c r="G29" s="462"/>
      <c r="H29" s="462"/>
      <c r="I29" s="462"/>
      <c r="J29" s="462"/>
      <c r="K29" s="462"/>
      <c r="L29" s="462"/>
      <c r="M29" s="462"/>
      <c r="N29" s="462"/>
      <c r="O29" s="462"/>
      <c r="P29" s="462"/>
      <c r="Q29" s="463"/>
      <c r="R29" s="462"/>
      <c r="S29" s="135"/>
      <c r="T29" s="135"/>
      <c r="U29" s="135"/>
      <c r="V29" s="135"/>
      <c r="W29" s="135"/>
      <c r="X29" s="9"/>
    </row>
    <row r="30" spans="1:24" ht="10.199999999999999" customHeight="1">
      <c r="A30" s="8"/>
      <c r="B30" s="19"/>
      <c r="C30" s="19"/>
      <c r="D30" s="500"/>
      <c r="E30" s="500"/>
      <c r="F30" s="454"/>
      <c r="G30" s="462"/>
      <c r="H30" s="462"/>
      <c r="I30" s="462"/>
      <c r="J30" s="462"/>
      <c r="K30" s="462"/>
      <c r="L30" s="462"/>
      <c r="M30" s="462"/>
      <c r="N30" s="462"/>
      <c r="O30" s="462"/>
      <c r="P30" s="462"/>
      <c r="Q30" s="463"/>
      <c r="R30" s="462"/>
      <c r="S30" s="135"/>
      <c r="T30" s="135"/>
      <c r="U30" s="135"/>
      <c r="V30" s="135"/>
      <c r="W30" s="135"/>
      <c r="X30" s="9"/>
    </row>
    <row r="31" spans="1:24" ht="19.95" customHeight="1">
      <c r="A31" s="8"/>
      <c r="B31" s="501"/>
      <c r="C31" s="9"/>
      <c r="D31" s="502"/>
      <c r="E31" s="502"/>
      <c r="F31" s="454"/>
      <c r="G31" s="462"/>
      <c r="H31" s="462"/>
      <c r="I31" s="462"/>
      <c r="J31" s="462"/>
      <c r="K31" s="462"/>
      <c r="L31" s="462"/>
      <c r="M31" s="462"/>
      <c r="N31" s="462"/>
      <c r="O31" s="462"/>
      <c r="P31" s="462"/>
      <c r="Q31" s="463"/>
      <c r="R31" s="462"/>
      <c r="S31" s="135"/>
      <c r="T31" s="135"/>
      <c r="U31" s="135"/>
      <c r="V31" s="135"/>
      <c r="W31" s="135"/>
      <c r="X31" s="9"/>
    </row>
    <row r="32" spans="1:24" ht="9" customHeight="1">
      <c r="A32" s="8"/>
      <c r="B32" s="9"/>
      <c r="C32" s="9"/>
      <c r="D32" s="502"/>
      <c r="E32" s="502"/>
      <c r="F32" s="454"/>
      <c r="G32" s="9"/>
      <c r="H32" s="462"/>
      <c r="I32" s="462"/>
      <c r="J32" s="462"/>
      <c r="K32" s="462"/>
      <c r="L32" s="462"/>
      <c r="M32" s="462"/>
      <c r="N32" s="462"/>
      <c r="O32" s="462"/>
      <c r="P32" s="462"/>
      <c r="Q32" s="463"/>
      <c r="R32" s="462"/>
      <c r="S32" s="135"/>
      <c r="T32" s="135"/>
      <c r="U32" s="135"/>
      <c r="V32" s="135"/>
      <c r="W32" s="135"/>
      <c r="X32" s="9"/>
    </row>
    <row r="33" spans="1:24" ht="23.4" customHeight="1">
      <c r="A33" s="8"/>
      <c r="B33" s="503" t="s">
        <v>320</v>
      </c>
      <c r="C33" s="9"/>
      <c r="D33" s="502"/>
      <c r="E33" s="502"/>
      <c r="F33" s="454"/>
      <c r="G33" s="462"/>
      <c r="H33" s="462"/>
      <c r="I33" s="462"/>
      <c r="J33" s="462"/>
      <c r="K33" s="462"/>
      <c r="L33" s="462"/>
      <c r="M33" s="462"/>
      <c r="N33" s="462"/>
      <c r="O33" s="462"/>
      <c r="P33" s="462"/>
      <c r="Q33" s="463"/>
      <c r="R33" s="462"/>
      <c r="S33" s="9"/>
      <c r="T33" s="9"/>
      <c r="U33" s="9"/>
      <c r="V33" s="9"/>
      <c r="W33" s="9"/>
      <c r="X33" s="9"/>
    </row>
    <row r="34" spans="1:24" ht="23.4" customHeight="1">
      <c r="A34" s="504"/>
      <c r="B34" s="501"/>
      <c r="C34" s="9"/>
      <c r="D34" s="502"/>
      <c r="E34" s="502"/>
      <c r="F34" s="505"/>
      <c r="G34" s="9"/>
      <c r="H34" s="9"/>
      <c r="I34" s="9"/>
      <c r="J34" s="9"/>
      <c r="K34" s="9"/>
      <c r="L34" s="9"/>
      <c r="M34" s="9"/>
      <c r="N34" s="9"/>
      <c r="O34" s="9"/>
      <c r="P34" s="462"/>
      <c r="Q34" s="463"/>
      <c r="R34" s="462"/>
      <c r="S34" s="462"/>
      <c r="T34" s="462"/>
      <c r="U34" s="462"/>
      <c r="V34" s="462"/>
      <c r="W34" s="462"/>
      <c r="X34" s="462"/>
    </row>
    <row r="35" spans="1:24" ht="23.4" customHeight="1">
      <c r="A35" s="504"/>
      <c r="B35" s="9"/>
      <c r="C35" s="506" t="s">
        <v>321</v>
      </c>
      <c r="D35" s="506" t="s">
        <v>322</v>
      </c>
      <c r="E35" s="135"/>
      <c r="F35" s="505"/>
      <c r="G35" s="9"/>
      <c r="H35" s="9"/>
      <c r="I35" s="9"/>
      <c r="J35" s="9"/>
      <c r="K35" s="9"/>
      <c r="L35" s="9"/>
      <c r="M35" s="9"/>
      <c r="N35" s="9"/>
      <c r="O35" s="9"/>
      <c r="P35" s="462"/>
      <c r="Q35" s="463"/>
      <c r="R35" s="462"/>
      <c r="S35" s="462"/>
      <c r="T35" s="462"/>
      <c r="U35" s="462"/>
      <c r="V35" s="462"/>
      <c r="W35" s="462"/>
      <c r="X35" s="462"/>
    </row>
    <row r="36" spans="1:24" ht="23.4" customHeight="1">
      <c r="A36" s="13"/>
      <c r="B36" s="507" t="s">
        <v>323</v>
      </c>
      <c r="C36" s="508" cm="1">
        <f t="array" ref="C36">IF(D11="Zero Units Baseline",0,D11)</f>
        <v>0.71919999999999995</v>
      </c>
      <c r="D36" s="508" cm="1">
        <f t="array" ref="D36">D15</f>
        <v>1.0853703331090649</v>
      </c>
      <c r="E36" s="509"/>
      <c r="F36" s="454"/>
      <c r="G36" s="9"/>
      <c r="H36" s="9"/>
      <c r="I36" s="9"/>
      <c r="J36" s="9"/>
      <c r="K36" s="9"/>
      <c r="L36" s="9"/>
      <c r="M36" s="9"/>
      <c r="N36" s="9"/>
      <c r="O36" s="9"/>
      <c r="P36" s="9"/>
      <c r="Q36" s="463"/>
      <c r="R36" s="462"/>
      <c r="S36" s="462"/>
      <c r="T36" s="462"/>
      <c r="U36" s="462"/>
      <c r="V36" s="462"/>
      <c r="W36" s="462"/>
      <c r="X36" s="9"/>
    </row>
    <row r="37" spans="1:24" ht="23.4" customHeight="1">
      <c r="A37" s="13"/>
      <c r="B37" s="507" t="s">
        <v>311</v>
      </c>
      <c r="C37" s="508" cm="1">
        <f t="array" ref="C37">IF(D12="Zero Units Baseline",0,D12)</f>
        <v>0</v>
      </c>
      <c r="D37" s="508" cm="1">
        <f t="array" ref="D37">D16</f>
        <v>1.9563610820999999E-2</v>
      </c>
      <c r="E37" s="509"/>
      <c r="F37" s="454"/>
      <c r="G37" s="9"/>
      <c r="H37" s="9"/>
      <c r="I37" s="9"/>
      <c r="J37" s="9"/>
      <c r="K37" s="9"/>
      <c r="L37" s="9"/>
      <c r="M37" s="9"/>
      <c r="N37" s="9"/>
      <c r="O37" s="9"/>
      <c r="P37" s="9"/>
      <c r="Q37" s="463"/>
      <c r="R37" s="462"/>
      <c r="S37" s="462"/>
      <c r="T37" s="462"/>
      <c r="U37" s="462"/>
      <c r="V37" s="462"/>
      <c r="W37" s="462"/>
      <c r="X37" s="9"/>
    </row>
    <row r="38" spans="1:24" ht="23.4" customHeight="1">
      <c r="A38" s="13"/>
      <c r="B38" s="507" t="s">
        <v>324</v>
      </c>
      <c r="C38" s="510" cm="1">
        <f t="array" ref="C38">IF(D13="Zero Units Baseline",0,D13)</f>
        <v>0</v>
      </c>
      <c r="D38" s="510" cm="1">
        <f t="array" ref="D38">D17</f>
        <v>0</v>
      </c>
      <c r="E38" s="509"/>
      <c r="F38" s="454"/>
      <c r="G38" s="9"/>
      <c r="H38" s="9"/>
      <c r="I38" s="9"/>
      <c r="J38" s="9"/>
      <c r="K38" s="9"/>
      <c r="L38" s="9"/>
      <c r="M38" s="9"/>
      <c r="N38" s="9"/>
      <c r="O38" s="9"/>
      <c r="P38" s="9"/>
      <c r="Q38" s="463"/>
      <c r="R38" s="462"/>
      <c r="S38" s="462"/>
      <c r="T38" s="462"/>
      <c r="U38" s="462"/>
      <c r="V38" s="462"/>
      <c r="W38" s="462"/>
      <c r="X38" s="9"/>
    </row>
    <row r="39" spans="1:24" ht="23.4" customHeight="1">
      <c r="A39" s="8"/>
      <c r="B39" s="501"/>
      <c r="C39" s="511"/>
      <c r="D39" s="512"/>
      <c r="E39" s="502"/>
      <c r="F39" s="454"/>
      <c r="G39" s="9"/>
      <c r="H39" s="9"/>
      <c r="I39" s="9"/>
      <c r="J39" s="9"/>
      <c r="K39" s="9"/>
      <c r="L39" s="9"/>
      <c r="M39" s="9"/>
      <c r="N39" s="9"/>
      <c r="O39" s="9"/>
      <c r="P39" s="9"/>
      <c r="Q39" s="463"/>
      <c r="R39" s="462"/>
      <c r="S39" s="462"/>
      <c r="T39" s="462"/>
      <c r="U39" s="462"/>
      <c r="V39" s="462"/>
      <c r="W39" s="462"/>
      <c r="X39" s="9"/>
    </row>
    <row r="40" spans="1:24" ht="23.4" customHeight="1">
      <c r="A40" s="8"/>
      <c r="B40" s="501"/>
      <c r="C40" s="9"/>
      <c r="D40" s="502"/>
      <c r="E40" s="502"/>
      <c r="F40" s="454"/>
      <c r="G40" s="9"/>
      <c r="H40" s="9"/>
      <c r="I40" s="9"/>
      <c r="J40" s="9"/>
      <c r="K40" s="9"/>
      <c r="L40" s="9"/>
      <c r="M40" s="9"/>
      <c r="N40" s="9"/>
      <c r="O40" s="9"/>
      <c r="P40" s="9"/>
      <c r="Q40" s="463"/>
      <c r="R40" s="462"/>
      <c r="S40" s="462"/>
      <c r="T40" s="462"/>
      <c r="U40" s="462"/>
      <c r="V40" s="462"/>
      <c r="W40" s="462"/>
      <c r="X40" s="9"/>
    </row>
    <row r="41" spans="1:24" ht="23.4" customHeight="1">
      <c r="A41" s="8"/>
      <c r="B41" s="501"/>
      <c r="C41" s="9"/>
      <c r="D41" s="502"/>
      <c r="E41" s="502"/>
      <c r="F41" s="454"/>
      <c r="G41" s="9"/>
      <c r="H41" s="9"/>
      <c r="I41" s="9"/>
      <c r="J41" s="9"/>
      <c r="K41" s="9"/>
      <c r="L41" s="9"/>
      <c r="M41" s="9"/>
      <c r="N41" s="9"/>
      <c r="O41" s="9"/>
      <c r="P41" s="9"/>
      <c r="Q41" s="463"/>
      <c r="R41" s="462"/>
      <c r="S41" s="462"/>
      <c r="T41" s="462"/>
      <c r="U41" s="462"/>
      <c r="V41" s="462"/>
      <c r="W41" s="462"/>
      <c r="X41" s="9"/>
    </row>
    <row r="42" spans="1:24" ht="23.4" customHeight="1">
      <c r="A42" s="8"/>
      <c r="B42" s="501"/>
      <c r="C42" s="9"/>
      <c r="D42" s="502"/>
      <c r="E42" s="502"/>
      <c r="F42" s="454"/>
      <c r="G42" s="513"/>
      <c r="H42" s="513"/>
      <c r="I42" s="513"/>
      <c r="J42" s="513"/>
      <c r="K42" s="513"/>
      <c r="L42" s="513"/>
      <c r="M42" s="514"/>
      <c r="N42" s="514"/>
      <c r="O42" s="9"/>
      <c r="P42" s="9"/>
      <c r="Q42" s="463"/>
      <c r="R42" s="462"/>
      <c r="S42" s="462"/>
      <c r="T42" s="462"/>
      <c r="U42" s="462"/>
      <c r="V42" s="462"/>
      <c r="W42" s="462"/>
      <c r="X42" s="9"/>
    </row>
    <row r="43" spans="1:24" ht="23.4" customHeight="1">
      <c r="A43" s="8"/>
      <c r="B43" s="501"/>
      <c r="C43" s="9"/>
      <c r="D43" s="502"/>
      <c r="E43" s="502"/>
      <c r="F43" s="454"/>
      <c r="G43" s="9"/>
      <c r="H43" s="9"/>
      <c r="I43" s="9"/>
      <c r="J43" s="9"/>
      <c r="K43" s="9"/>
      <c r="L43" s="9"/>
      <c r="M43" s="9"/>
      <c r="N43" s="9"/>
      <c r="O43" s="9"/>
      <c r="P43" s="9"/>
      <c r="Q43" s="9"/>
      <c r="R43" s="9"/>
      <c r="S43" s="9"/>
      <c r="T43" s="9"/>
      <c r="U43" s="9"/>
      <c r="V43" s="9"/>
      <c r="W43" s="9"/>
      <c r="X43" s="9"/>
    </row>
    <row r="44" spans="1:24" ht="36.75" customHeight="1">
      <c r="A44" s="8"/>
      <c r="B44" s="501"/>
      <c r="C44" s="9"/>
      <c r="D44" s="502"/>
      <c r="E44" s="502"/>
      <c r="F44" s="454"/>
      <c r="G44" s="9"/>
      <c r="H44" s="9"/>
      <c r="I44" s="9"/>
      <c r="J44" s="9"/>
      <c r="K44" s="9"/>
      <c r="L44" s="9"/>
      <c r="M44" s="9"/>
      <c r="N44" s="9"/>
      <c r="O44" s="9"/>
      <c r="P44" s="9"/>
      <c r="Q44" s="9"/>
      <c r="R44" s="9"/>
      <c r="S44" s="9"/>
      <c r="T44" s="9"/>
      <c r="U44" s="9"/>
      <c r="V44" s="9"/>
      <c r="W44" s="9"/>
      <c r="X44" s="9"/>
    </row>
    <row r="45" spans="1:24" ht="21" customHeight="1">
      <c r="A45" s="8"/>
      <c r="B45" s="501"/>
      <c r="C45" s="9"/>
      <c r="D45" s="502"/>
      <c r="E45" s="502"/>
      <c r="F45" s="454"/>
      <c r="G45" s="9"/>
      <c r="H45" s="9"/>
      <c r="I45" s="9"/>
      <c r="J45" s="9"/>
      <c r="K45" s="9"/>
      <c r="L45" s="9"/>
      <c r="M45" s="9"/>
      <c r="N45" s="9"/>
      <c r="O45" s="9"/>
      <c r="P45" s="9"/>
      <c r="Q45" s="9"/>
      <c r="R45" s="9"/>
      <c r="S45" s="9"/>
      <c r="T45" s="9"/>
      <c r="U45" s="9"/>
      <c r="V45" s="9"/>
      <c r="W45" s="9"/>
      <c r="X45" s="9"/>
    </row>
    <row r="46" spans="1:24" ht="21" customHeight="1">
      <c r="A46" s="504"/>
      <c r="B46" s="501"/>
      <c r="C46" s="9"/>
      <c r="D46" s="502"/>
      <c r="E46" s="502"/>
      <c r="F46" s="505"/>
      <c r="G46" s="501"/>
      <c r="H46" s="462"/>
      <c r="I46" s="462"/>
      <c r="J46" s="462"/>
      <c r="K46" s="462"/>
      <c r="L46" s="462"/>
      <c r="M46" s="462"/>
      <c r="N46" s="462"/>
      <c r="O46" s="462"/>
      <c r="P46" s="462"/>
      <c r="Q46" s="462"/>
      <c r="R46" s="462"/>
      <c r="S46" s="462"/>
      <c r="T46" s="462"/>
      <c r="U46" s="462"/>
      <c r="V46" s="462"/>
      <c r="W46" s="462"/>
      <c r="X46" s="462"/>
    </row>
    <row r="47" spans="1:24" ht="21" customHeight="1">
      <c r="A47" s="504"/>
      <c r="B47" s="501"/>
      <c r="C47" s="9"/>
      <c r="D47" s="502"/>
      <c r="E47" s="502"/>
      <c r="F47" s="505"/>
      <c r="G47" s="501"/>
      <c r="H47" s="462"/>
      <c r="I47" s="462"/>
      <c r="J47" s="462"/>
      <c r="K47" s="462"/>
      <c r="L47" s="462"/>
      <c r="M47" s="462"/>
      <c r="N47" s="462"/>
      <c r="O47" s="462"/>
      <c r="P47" s="462"/>
      <c r="Q47" s="462"/>
      <c r="R47" s="462"/>
      <c r="S47" s="462"/>
      <c r="T47" s="462"/>
      <c r="U47" s="462"/>
      <c r="V47" s="462"/>
      <c r="W47" s="462"/>
      <c r="X47" s="462"/>
    </row>
    <row r="48" spans="1:24" ht="21" customHeight="1">
      <c r="A48" s="504"/>
      <c r="B48" s="501"/>
      <c r="C48" s="9"/>
      <c r="D48" s="502"/>
      <c r="E48" s="502"/>
      <c r="F48" s="505"/>
      <c r="G48" s="501"/>
      <c r="H48" s="462"/>
      <c r="I48" s="462"/>
      <c r="J48" s="462"/>
      <c r="K48" s="462"/>
      <c r="L48" s="462"/>
      <c r="M48" s="462"/>
      <c r="N48" s="462"/>
      <c r="O48" s="462"/>
      <c r="P48" s="462"/>
      <c r="Q48" s="462"/>
      <c r="R48" s="462"/>
      <c r="S48" s="462"/>
      <c r="T48" s="462"/>
      <c r="U48" s="462"/>
      <c r="V48" s="462"/>
      <c r="W48" s="462"/>
      <c r="X48" s="462"/>
    </row>
    <row r="49" spans="1:24" ht="23.4" customHeight="1">
      <c r="A49" s="8"/>
      <c r="B49" s="501"/>
      <c r="C49" s="9"/>
      <c r="D49" s="502"/>
      <c r="E49" s="502"/>
      <c r="F49" s="454"/>
      <c r="G49" s="501"/>
      <c r="H49" s="462"/>
      <c r="I49" s="462"/>
      <c r="J49" s="462"/>
      <c r="K49" s="462"/>
      <c r="L49" s="462"/>
      <c r="M49" s="9"/>
      <c r="N49" s="9"/>
      <c r="O49" s="9"/>
      <c r="P49" s="9"/>
      <c r="Q49" s="515"/>
      <c r="R49" s="515"/>
      <c r="S49" s="515"/>
      <c r="T49" s="515"/>
      <c r="U49" s="515"/>
      <c r="V49" s="515"/>
      <c r="W49" s="515"/>
      <c r="X49" s="515"/>
    </row>
    <row r="50" spans="1:24" ht="18" customHeight="1">
      <c r="A50" s="8"/>
      <c r="B50" s="9"/>
      <c r="C50" s="462"/>
      <c r="D50" s="462"/>
      <c r="E50" s="462"/>
      <c r="F50" s="454"/>
      <c r="G50" s="501"/>
      <c r="H50" s="462"/>
      <c r="I50" s="462"/>
      <c r="J50" s="462"/>
      <c r="K50" s="462"/>
      <c r="L50" s="462"/>
      <c r="M50" s="9"/>
      <c r="N50" s="9"/>
      <c r="O50" s="9"/>
      <c r="P50" s="9"/>
      <c r="Q50" s="515"/>
      <c r="R50" s="515"/>
      <c r="S50" s="515"/>
      <c r="T50" s="515"/>
      <c r="U50" s="515"/>
      <c r="V50" s="515"/>
      <c r="W50" s="515"/>
      <c r="X50" s="515"/>
    </row>
    <row r="51" spans="1:24" ht="18.600000000000001" customHeight="1">
      <c r="A51" s="8"/>
      <c r="B51" s="9"/>
      <c r="C51" s="462"/>
      <c r="D51" s="462"/>
      <c r="E51" s="462"/>
      <c r="F51" s="454"/>
      <c r="G51" s="501"/>
      <c r="H51" s="462"/>
      <c r="I51" s="462"/>
      <c r="J51" s="462"/>
      <c r="K51" s="462"/>
      <c r="L51" s="462"/>
      <c r="M51" s="9"/>
      <c r="N51" s="9"/>
      <c r="O51" s="9"/>
      <c r="P51" s="9"/>
      <c r="Q51" s="9"/>
      <c r="R51" s="9"/>
      <c r="S51" s="9"/>
      <c r="T51" s="9"/>
      <c r="U51" s="9"/>
      <c r="V51" s="9"/>
      <c r="W51" s="9"/>
      <c r="X51" s="9"/>
    </row>
    <row r="52" spans="1:24" ht="18.600000000000001" hidden="1" customHeight="1">
      <c r="A52" s="8"/>
      <c r="B52" s="9"/>
      <c r="C52" s="462"/>
      <c r="D52" s="462"/>
      <c r="E52" s="462"/>
      <c r="F52" s="462"/>
      <c r="G52" s="501"/>
      <c r="H52" s="462"/>
      <c r="I52" s="462"/>
      <c r="J52" s="462"/>
      <c r="K52" s="462"/>
      <c r="L52" s="462"/>
      <c r="M52" s="9"/>
      <c r="N52" s="9"/>
      <c r="O52" s="9"/>
      <c r="P52" s="9"/>
      <c r="Q52" s="127"/>
      <c r="R52" s="9"/>
      <c r="S52" s="9"/>
      <c r="T52" s="9"/>
      <c r="U52" s="9"/>
      <c r="V52" s="9"/>
      <c r="W52" s="9"/>
      <c r="X52" s="9"/>
    </row>
    <row r="53" spans="1:24" ht="18.600000000000001" hidden="1" customHeight="1">
      <c r="A53" s="8"/>
      <c r="B53" s="9"/>
      <c r="C53" s="462"/>
      <c r="D53" s="462"/>
      <c r="E53" s="462"/>
      <c r="F53" s="462"/>
      <c r="G53" s="501"/>
      <c r="H53" s="462"/>
      <c r="I53" s="462"/>
      <c r="J53" s="462"/>
      <c r="K53" s="462"/>
      <c r="L53" s="462"/>
      <c r="M53" s="9"/>
      <c r="N53" s="9"/>
      <c r="O53" s="9"/>
      <c r="P53" s="9"/>
      <c r="Q53" s="9"/>
      <c r="R53" s="9"/>
      <c r="S53" s="9"/>
      <c r="T53" s="9"/>
      <c r="U53" s="9"/>
      <c r="V53" s="9"/>
      <c r="W53" s="9"/>
      <c r="X53" s="9"/>
    </row>
    <row r="54" spans="1:24" ht="18" hidden="1" customHeight="1">
      <c r="A54" s="8"/>
      <c r="B54" s="9"/>
      <c r="C54" s="462"/>
      <c r="D54" s="462"/>
      <c r="E54" s="462"/>
      <c r="F54" s="462"/>
      <c r="G54" s="501"/>
      <c r="H54" s="462"/>
      <c r="I54" s="462"/>
      <c r="J54" s="462"/>
      <c r="K54" s="462"/>
      <c r="L54" s="462"/>
      <c r="M54" s="9"/>
      <c r="N54" s="9"/>
      <c r="O54" s="9"/>
      <c r="P54" s="9"/>
      <c r="Q54" s="9"/>
      <c r="R54" s="9"/>
      <c r="S54" s="9"/>
      <c r="T54" s="9"/>
      <c r="U54" s="9"/>
      <c r="V54" s="9"/>
      <c r="W54" s="9"/>
      <c r="X54" s="9"/>
    </row>
    <row r="55" spans="1:24" ht="18.600000000000001" hidden="1" customHeight="1">
      <c r="A55" s="8"/>
      <c r="B55" s="9"/>
      <c r="C55" s="462"/>
      <c r="D55" s="462"/>
      <c r="E55" s="462"/>
      <c r="F55" s="462"/>
      <c r="G55" s="501"/>
      <c r="H55" s="462"/>
      <c r="I55" s="462"/>
      <c r="J55" s="462"/>
      <c r="K55" s="462"/>
      <c r="L55" s="462"/>
      <c r="M55" s="9"/>
      <c r="N55" s="9"/>
      <c r="O55" s="9"/>
      <c r="P55" s="9"/>
      <c r="Q55" s="9"/>
      <c r="R55" s="9"/>
      <c r="S55" s="9"/>
      <c r="T55" s="9"/>
      <c r="U55" s="9"/>
      <c r="V55" s="9"/>
      <c r="W55" s="9"/>
      <c r="X55" s="9"/>
    </row>
    <row r="56" spans="1:24" ht="18.600000000000001" hidden="1" customHeight="1">
      <c r="A56" s="8"/>
      <c r="B56" s="9"/>
      <c r="C56" s="462"/>
      <c r="D56" s="462"/>
      <c r="E56" s="462"/>
      <c r="F56" s="462"/>
      <c r="G56" s="501"/>
      <c r="H56" s="462"/>
      <c r="I56" s="462"/>
      <c r="J56" s="462"/>
      <c r="K56" s="462"/>
      <c r="L56" s="462"/>
      <c r="M56" s="9"/>
      <c r="N56" s="9"/>
      <c r="O56" s="9"/>
      <c r="P56" s="9"/>
      <c r="Q56" s="9"/>
      <c r="R56" s="9"/>
      <c r="S56" s="9"/>
      <c r="T56" s="9"/>
      <c r="U56" s="9"/>
      <c r="V56" s="9"/>
      <c r="W56" s="9"/>
      <c r="X56" s="9"/>
    </row>
    <row r="57" spans="1:24" ht="18" hidden="1" customHeight="1">
      <c r="A57" s="8"/>
      <c r="B57" s="9"/>
      <c r="C57" s="462"/>
      <c r="D57" s="462"/>
      <c r="E57" s="462"/>
      <c r="F57" s="462"/>
      <c r="G57" s="501"/>
      <c r="H57" s="462"/>
      <c r="I57" s="462"/>
      <c r="J57" s="462"/>
      <c r="K57" s="462"/>
      <c r="L57" s="462"/>
      <c r="M57" s="9"/>
      <c r="N57" s="9"/>
      <c r="O57" s="9"/>
      <c r="P57" s="9"/>
      <c r="Q57" s="9"/>
      <c r="R57" s="9"/>
      <c r="S57" s="9"/>
      <c r="T57" s="9"/>
      <c r="U57" s="9"/>
      <c r="V57" s="9"/>
      <c r="W57" s="9"/>
      <c r="X57" s="9"/>
    </row>
    <row r="58" spans="1:24" ht="18.600000000000001" hidden="1" customHeight="1">
      <c r="A58" s="8"/>
      <c r="B58" s="9"/>
      <c r="C58" s="462"/>
      <c r="D58" s="462"/>
      <c r="E58" s="462"/>
      <c r="F58" s="462"/>
      <c r="G58" s="501"/>
      <c r="H58" s="462"/>
      <c r="I58" s="462"/>
      <c r="J58" s="462"/>
      <c r="K58" s="462"/>
      <c r="L58" s="462"/>
      <c r="M58" s="9"/>
      <c r="N58" s="9"/>
      <c r="O58" s="9"/>
      <c r="P58" s="9"/>
      <c r="Q58" s="9"/>
      <c r="R58" s="9"/>
      <c r="S58" s="9"/>
      <c r="T58" s="9"/>
      <c r="U58" s="9"/>
      <c r="V58" s="9"/>
      <c r="W58" s="9"/>
      <c r="X58" s="9"/>
    </row>
    <row r="59" spans="1:24" ht="18.600000000000001" hidden="1" customHeight="1">
      <c r="A59" s="8"/>
      <c r="B59" s="9"/>
      <c r="C59" s="462"/>
      <c r="D59" s="462"/>
      <c r="E59" s="462"/>
      <c r="F59" s="462"/>
      <c r="G59" s="501"/>
      <c r="H59" s="462"/>
      <c r="I59" s="462"/>
      <c r="J59" s="462"/>
      <c r="K59" s="462"/>
      <c r="L59" s="462"/>
      <c r="M59" s="9"/>
      <c r="N59" s="9"/>
      <c r="O59" s="9"/>
      <c r="P59" s="9"/>
      <c r="Q59" s="9"/>
      <c r="R59" s="9"/>
      <c r="S59" s="9"/>
      <c r="T59" s="9"/>
      <c r="U59" s="9"/>
      <c r="V59" s="9"/>
      <c r="W59" s="9"/>
      <c r="X59" s="9"/>
    </row>
    <row r="60" spans="1:24" ht="18.600000000000001" hidden="1" customHeight="1">
      <c r="A60" s="8"/>
      <c r="B60" s="9"/>
      <c r="C60" s="462"/>
      <c r="D60" s="462"/>
      <c r="E60" s="462"/>
      <c r="F60" s="462"/>
      <c r="G60" s="501"/>
      <c r="H60" s="462"/>
      <c r="I60" s="462"/>
      <c r="J60" s="462"/>
      <c r="K60" s="462"/>
      <c r="L60" s="462"/>
      <c r="M60" s="9"/>
      <c r="N60" s="9"/>
      <c r="O60" s="9"/>
      <c r="P60" s="9"/>
      <c r="Q60" s="9"/>
      <c r="R60" s="9"/>
      <c r="S60" s="9"/>
      <c r="T60" s="9"/>
      <c r="U60" s="9"/>
      <c r="V60" s="9"/>
      <c r="W60" s="9"/>
      <c r="X60" s="9"/>
    </row>
    <row r="61" spans="1:24" ht="18.600000000000001" hidden="1" customHeight="1">
      <c r="A61" s="8"/>
      <c r="B61" s="9"/>
      <c r="C61" s="462"/>
      <c r="D61" s="462"/>
      <c r="E61" s="462"/>
      <c r="F61" s="462"/>
      <c r="G61" s="501"/>
      <c r="H61" s="462"/>
      <c r="I61" s="462"/>
      <c r="J61" s="462"/>
      <c r="K61" s="462"/>
      <c r="L61" s="462"/>
      <c r="M61" s="9"/>
      <c r="N61" s="9"/>
      <c r="O61" s="9"/>
      <c r="P61" s="9"/>
      <c r="Q61" s="9"/>
      <c r="R61" s="9"/>
      <c r="S61" s="9"/>
      <c r="T61" s="9"/>
      <c r="U61" s="9"/>
      <c r="V61" s="9"/>
      <c r="W61" s="9"/>
      <c r="X61" s="9"/>
    </row>
    <row r="62" spans="1:24" ht="15.6" hidden="1" customHeight="1">
      <c r="A62" s="8"/>
      <c r="B62" s="9"/>
      <c r="C62" s="462"/>
      <c r="D62" s="462"/>
      <c r="E62" s="462"/>
      <c r="F62" s="462"/>
      <c r="G62" s="501"/>
      <c r="H62" s="462"/>
      <c r="I62" s="462"/>
      <c r="J62" s="462"/>
      <c r="K62" s="462"/>
      <c r="L62" s="462"/>
      <c r="M62" s="9"/>
      <c r="N62" s="9"/>
      <c r="O62" s="9"/>
      <c r="P62" s="9"/>
      <c r="Q62" s="9"/>
      <c r="R62" s="9"/>
      <c r="S62" s="9"/>
      <c r="T62" s="9"/>
      <c r="U62" s="9"/>
      <c r="V62" s="9"/>
      <c r="W62" s="9"/>
      <c r="X62" s="9"/>
    </row>
    <row r="63" spans="1:24" ht="18" hidden="1" customHeight="1">
      <c r="A63" s="8"/>
      <c r="B63" s="9"/>
      <c r="C63" s="462"/>
      <c r="D63" s="462"/>
      <c r="E63" s="462"/>
      <c r="F63" s="462"/>
      <c r="G63" s="501"/>
      <c r="H63" s="462"/>
      <c r="I63" s="462"/>
      <c r="J63" s="462"/>
      <c r="K63" s="462"/>
      <c r="L63" s="462"/>
      <c r="M63" s="9"/>
      <c r="N63" s="9"/>
      <c r="O63" s="9"/>
      <c r="P63" s="9"/>
      <c r="Q63" s="9"/>
      <c r="R63" s="9"/>
      <c r="S63" s="9"/>
      <c r="T63" s="9"/>
      <c r="U63" s="9"/>
      <c r="V63" s="9"/>
      <c r="W63" s="9"/>
      <c r="X63" s="9"/>
    </row>
    <row r="64" spans="1:24" ht="14.4" hidden="1" customHeight="1">
      <c r="A64" s="8"/>
      <c r="B64" s="9"/>
      <c r="C64" s="462"/>
      <c r="D64" s="462"/>
      <c r="E64" s="462"/>
      <c r="F64" s="9"/>
      <c r="G64" s="516"/>
      <c r="H64" s="516"/>
      <c r="I64" s="516"/>
      <c r="J64" s="516"/>
      <c r="K64" s="9"/>
      <c r="L64" s="9"/>
      <c r="M64" s="9"/>
      <c r="N64" s="9"/>
      <c r="O64" s="9"/>
      <c r="P64" s="9"/>
      <c r="Q64" s="9"/>
      <c r="R64" s="9"/>
      <c r="S64" s="9"/>
      <c r="T64" s="9"/>
      <c r="U64" s="9"/>
      <c r="V64" s="9"/>
      <c r="W64" s="9"/>
      <c r="X64" s="9"/>
    </row>
    <row r="65" spans="1:24" ht="14.4" customHeight="1">
      <c r="A65" s="8"/>
      <c r="B65" s="1047" t="s">
        <v>325</v>
      </c>
      <c r="C65" s="517">
        <v>26000</v>
      </c>
      <c r="D65" s="462"/>
      <c r="E65" s="462"/>
      <c r="F65" s="9"/>
      <c r="G65" s="516"/>
      <c r="H65" s="516"/>
      <c r="I65" s="516"/>
      <c r="J65" s="516"/>
      <c r="K65" s="9"/>
      <c r="L65" s="9"/>
      <c r="M65" s="9"/>
      <c r="N65" s="9"/>
      <c r="O65" s="9"/>
      <c r="P65" s="9"/>
      <c r="Q65" s="9"/>
      <c r="R65" s="9"/>
      <c r="S65" s="9"/>
      <c r="T65" s="9"/>
      <c r="U65" s="9"/>
      <c r="V65" s="9"/>
      <c r="W65" s="9"/>
      <c r="X65" s="9"/>
    </row>
    <row r="66" spans="1:24" ht="14.4" customHeight="1">
      <c r="A66" s="8"/>
      <c r="B66" s="1048"/>
      <c r="C66" s="518"/>
      <c r="D66" s="9"/>
      <c r="E66" s="9"/>
      <c r="F66" s="9"/>
      <c r="G66" s="516"/>
      <c r="H66" s="516"/>
      <c r="I66" s="516"/>
      <c r="J66" s="516"/>
      <c r="K66" s="9"/>
      <c r="L66" s="9"/>
      <c r="M66" s="9"/>
      <c r="N66" s="9"/>
      <c r="O66" s="9"/>
      <c r="P66" s="9"/>
      <c r="Q66" s="9"/>
      <c r="R66" s="9"/>
      <c r="S66" s="9"/>
      <c r="T66" s="9"/>
      <c r="U66" s="9"/>
      <c r="V66" s="9"/>
      <c r="W66" s="9"/>
      <c r="X66" s="9"/>
    </row>
    <row r="67" spans="1:24" ht="14.4" customHeight="1">
      <c r="A67" s="8"/>
      <c r="B67" s="1049"/>
      <c r="C67" s="9"/>
      <c r="D67" s="9"/>
      <c r="E67" s="9"/>
      <c r="F67" s="9"/>
      <c r="G67" s="516"/>
      <c r="H67" s="516"/>
      <c r="I67" s="516"/>
      <c r="J67" s="516"/>
      <c r="K67" s="9"/>
      <c r="L67" s="9"/>
      <c r="M67" s="9"/>
      <c r="N67" s="9"/>
      <c r="O67" s="9"/>
      <c r="P67" s="9"/>
      <c r="Q67" s="9"/>
      <c r="R67" s="9"/>
      <c r="S67" s="9"/>
      <c r="T67" s="9"/>
      <c r="U67" s="9"/>
      <c r="V67" s="9"/>
      <c r="W67" s="9"/>
      <c r="X67" s="9"/>
    </row>
    <row r="68" spans="1:24" ht="14.4" customHeight="1">
      <c r="A68" s="8"/>
      <c r="B68" s="1049"/>
      <c r="C68" s="9"/>
      <c r="D68" s="9"/>
      <c r="E68" s="9"/>
      <c r="F68" s="9"/>
      <c r="G68" s="516"/>
      <c r="H68" s="516"/>
      <c r="I68" s="516"/>
      <c r="J68" s="516"/>
      <c r="K68" s="9"/>
      <c r="L68" s="9"/>
      <c r="M68" s="9"/>
      <c r="N68" s="9"/>
      <c r="O68" s="9"/>
      <c r="P68" s="9"/>
      <c r="Q68" s="9"/>
      <c r="R68" s="9"/>
      <c r="S68" s="9"/>
      <c r="T68" s="9"/>
      <c r="U68" s="9"/>
      <c r="V68" s="9"/>
      <c r="W68" s="9"/>
      <c r="X68" s="9"/>
    </row>
    <row r="69" spans="1:24" ht="14.4" hidden="1" customHeight="1">
      <c r="A69" s="8"/>
      <c r="B69" s="9"/>
      <c r="C69" s="9"/>
      <c r="D69" s="9"/>
      <c r="E69" s="9"/>
      <c r="F69" s="9"/>
      <c r="G69" s="516"/>
      <c r="H69" s="516"/>
      <c r="I69" s="516"/>
      <c r="J69" s="516"/>
      <c r="K69" s="9"/>
      <c r="L69" s="9"/>
      <c r="M69" s="9"/>
      <c r="N69" s="9"/>
      <c r="O69" s="9"/>
      <c r="P69" s="9"/>
      <c r="Q69" s="9"/>
      <c r="R69" s="9"/>
      <c r="S69" s="9"/>
      <c r="T69" s="9"/>
      <c r="U69" s="9"/>
      <c r="V69" s="9"/>
      <c r="W69" s="9"/>
      <c r="X69" s="9"/>
    </row>
    <row r="70" spans="1:24" ht="14.4" hidden="1" customHeight="1">
      <c r="A70" s="8"/>
      <c r="B70" s="9"/>
      <c r="C70" s="9"/>
      <c r="D70" s="9"/>
      <c r="E70" s="9"/>
      <c r="F70" s="9"/>
      <c r="G70" s="516"/>
      <c r="H70" s="516"/>
      <c r="I70" s="516"/>
      <c r="J70" s="516"/>
      <c r="K70" s="9"/>
      <c r="L70" s="9"/>
      <c r="M70" s="9"/>
      <c r="N70" s="9"/>
      <c r="O70" s="9"/>
      <c r="P70" s="9"/>
      <c r="Q70" s="9"/>
      <c r="R70" s="9"/>
      <c r="S70" s="9"/>
      <c r="T70" s="9"/>
      <c r="U70" s="9"/>
      <c r="V70" s="9"/>
      <c r="W70" s="9"/>
      <c r="X70" s="9"/>
    </row>
    <row r="71" spans="1:24" ht="14.4" hidden="1" customHeight="1">
      <c r="A71" s="49"/>
      <c r="B71" s="49"/>
      <c r="C71" s="49"/>
      <c r="D71" s="49"/>
      <c r="E71" s="49"/>
      <c r="F71" s="519"/>
      <c r="G71" s="49"/>
      <c r="H71" s="49"/>
      <c r="I71" s="49"/>
      <c r="J71" s="49"/>
      <c r="K71" s="49"/>
      <c r="L71" s="49"/>
      <c r="M71" s="49"/>
      <c r="N71" s="49"/>
      <c r="O71" s="49"/>
      <c r="P71" s="49"/>
      <c r="Q71" s="49"/>
      <c r="R71" s="49"/>
      <c r="S71" s="49"/>
      <c r="T71" s="49"/>
      <c r="U71" s="49"/>
      <c r="V71" s="49"/>
      <c r="W71" s="49"/>
      <c r="X71" s="49"/>
    </row>
    <row r="72" spans="1:24" ht="14.4" hidden="1" customHeight="1">
      <c r="A72" s="49"/>
      <c r="B72" s="49"/>
      <c r="C72" s="49"/>
      <c r="D72" s="49"/>
      <c r="E72" s="49"/>
      <c r="F72" s="519"/>
      <c r="G72" s="49"/>
      <c r="H72" s="49"/>
      <c r="I72" s="49"/>
      <c r="J72" s="49"/>
      <c r="K72" s="49"/>
      <c r="L72" s="49"/>
      <c r="M72" s="49"/>
      <c r="N72" s="49"/>
      <c r="O72" s="49"/>
      <c r="P72" s="49"/>
      <c r="Q72" s="49"/>
      <c r="R72" s="49"/>
      <c r="S72" s="49"/>
      <c r="T72" s="49"/>
      <c r="U72" s="49"/>
      <c r="V72" s="49"/>
      <c r="W72" s="49"/>
      <c r="X72" s="49"/>
    </row>
    <row r="73" spans="1:24" ht="14.4" hidden="1" customHeight="1">
      <c r="A73" s="49"/>
      <c r="B73" s="49"/>
      <c r="C73" s="49"/>
      <c r="D73" s="49"/>
      <c r="E73" s="49"/>
      <c r="F73" s="519"/>
      <c r="G73" s="49"/>
      <c r="H73" s="49"/>
      <c r="I73" s="49"/>
      <c r="J73" s="49"/>
      <c r="K73" s="49"/>
      <c r="L73" s="49"/>
      <c r="M73" s="49"/>
      <c r="N73" s="49"/>
      <c r="O73" s="49"/>
      <c r="P73" s="49"/>
      <c r="Q73" s="49"/>
      <c r="R73" s="49"/>
      <c r="S73" s="49"/>
      <c r="T73" s="49"/>
      <c r="U73" s="49"/>
      <c r="V73" s="49"/>
      <c r="W73" s="49"/>
      <c r="X73" s="49"/>
    </row>
    <row r="74" spans="1:24" ht="14.4" hidden="1" customHeight="1">
      <c r="A74" s="49"/>
      <c r="B74" s="49"/>
      <c r="C74" s="49"/>
      <c r="D74" s="49"/>
      <c r="E74" s="49"/>
      <c r="F74" s="519"/>
      <c r="G74" s="49"/>
      <c r="H74" s="49"/>
      <c r="I74" s="49"/>
      <c r="J74" s="49"/>
      <c r="K74" s="49"/>
      <c r="L74" s="49"/>
      <c r="M74" s="49"/>
      <c r="N74" s="49"/>
      <c r="O74" s="49"/>
      <c r="P74" s="49"/>
      <c r="Q74" s="49"/>
      <c r="R74" s="49"/>
      <c r="S74" s="49"/>
      <c r="T74" s="49"/>
      <c r="U74" s="49"/>
      <c r="V74" s="49"/>
      <c r="W74" s="49"/>
      <c r="X74" s="49"/>
    </row>
    <row r="75" spans="1:24" ht="13.5" customHeight="1">
      <c r="A75" s="20"/>
      <c r="B75" s="20"/>
      <c r="C75" s="20"/>
      <c r="D75" s="20"/>
      <c r="E75" s="20"/>
      <c r="F75" s="520"/>
      <c r="G75" s="20"/>
      <c r="H75" s="20"/>
      <c r="I75" s="20"/>
      <c r="J75" s="20"/>
      <c r="K75" s="20"/>
      <c r="L75" s="20"/>
      <c r="M75" s="20"/>
      <c r="N75" s="20"/>
      <c r="O75" s="20"/>
      <c r="P75" s="20"/>
      <c r="Q75" s="20"/>
      <c r="R75" s="20"/>
      <c r="S75" s="20"/>
      <c r="T75" s="20"/>
      <c r="U75" s="20"/>
      <c r="V75" s="20"/>
      <c r="W75" s="20"/>
      <c r="X75" s="20"/>
    </row>
  </sheetData>
  <mergeCells count="24">
    <mergeCell ref="B65:B66"/>
    <mergeCell ref="B67:B68"/>
    <mergeCell ref="H3:O3"/>
    <mergeCell ref="B3:C3"/>
    <mergeCell ref="B2:C2"/>
    <mergeCell ref="B23:B25"/>
    <mergeCell ref="B19:B21"/>
    <mergeCell ref="B29:C29"/>
    <mergeCell ref="B28:C28"/>
    <mergeCell ref="B27:C27"/>
    <mergeCell ref="B9:C9"/>
    <mergeCell ref="B5:C5"/>
    <mergeCell ref="D27:E27"/>
    <mergeCell ref="D28:E28"/>
    <mergeCell ref="D29:E29"/>
    <mergeCell ref="B11:B13"/>
    <mergeCell ref="D2:E2"/>
    <mergeCell ref="D3:E3"/>
    <mergeCell ref="B15:B17"/>
    <mergeCell ref="B7:C7"/>
    <mergeCell ref="D7:E7"/>
    <mergeCell ref="D10:E10"/>
    <mergeCell ref="D5:E5"/>
    <mergeCell ref="D9:E9"/>
  </mergeCells>
  <conditionalFormatting sqref="C36:D38">
    <cfRule type="cellIs" dxfId="44" priority="15" stopIfTrue="1" operator="equal">
      <formula>"Error - Enter required % on start page"</formula>
    </cfRule>
    <cfRule type="cellIs" dxfId="43" priority="15" stopIfTrue="1" operator="equal">
      <formula>"Error"</formula>
    </cfRule>
    <cfRule type="cellIs" dxfId="42" priority="15" stopIfTrue="1" operator="lessThan">
      <formula>0</formula>
    </cfRule>
  </conditionalFormatting>
  <conditionalFormatting sqref="D5">
    <cfRule type="cellIs" dxfId="41" priority="1" stopIfTrue="1" operator="equal">
      <formula>"BNG Targets Not Met ▲"</formula>
    </cfRule>
    <cfRule type="cellIs" dxfId="40" priority="2" stopIfTrue="1" operator="equal">
      <formula>"BNG Targets Met ✓"</formula>
    </cfRule>
  </conditionalFormatting>
  <conditionalFormatting sqref="D7 G7:H7">
    <cfRule type="cellIs" dxfId="39" priority="3" stopIfTrue="1" operator="equal">
      <formula>"Trading Rules Not Satisfied ▲"</formula>
    </cfRule>
    <cfRule type="cellIs" dxfId="38" priority="3" stopIfTrue="1" operator="equal">
      <formula>"Trading Rules Satisfied ✓"</formula>
    </cfRule>
  </conditionalFormatting>
  <conditionalFormatting sqref="D9">
    <cfRule type="cellIs" dxfId="37" priority="4" stopIfTrue="1" operator="equal">
      <formula>"BNG Tragets Not Met ▲"</formula>
    </cfRule>
    <cfRule type="cellIs" dxfId="36" priority="4" stopIfTrue="1" operator="equal">
      <formula>"BNG Targets Met ✓"</formula>
    </cfRule>
  </conditionalFormatting>
  <conditionalFormatting sqref="D19">
    <cfRule type="cellIs" dxfId="35" priority="6" stopIfTrue="1" operator="between">
      <formula>0</formula>
      <formula>$F$11</formula>
    </cfRule>
    <cfRule type="cellIs" dxfId="34" priority="6" stopIfTrue="1" operator="greaterThanOrEqual">
      <formula>$F$11</formula>
    </cfRule>
    <cfRule type="cellIs" dxfId="33" priority="6" stopIfTrue="1" operator="equal">
      <formula>"Error ▲"</formula>
    </cfRule>
    <cfRule type="cellIs" dxfId="32" priority="6" stopIfTrue="1" operator="lessThan">
      <formula>0</formula>
    </cfRule>
    <cfRule type="cellIs" dxfId="31" priority="6" stopIfTrue="1" operator="equal">
      <formula>0</formula>
    </cfRule>
  </conditionalFormatting>
  <conditionalFormatting sqref="D20">
    <cfRule type="cellIs" dxfId="30" priority="8" stopIfTrue="1" operator="greaterThanOrEqual">
      <formula>$F$12</formula>
    </cfRule>
    <cfRule type="cellIs" dxfId="29" priority="8" stopIfTrue="1" operator="between">
      <formula>0</formula>
      <formula>$F$12</formula>
    </cfRule>
    <cfRule type="cellIs" dxfId="28" priority="8" stopIfTrue="1" operator="equal">
      <formula>"Error ▲"</formula>
    </cfRule>
    <cfRule type="cellIs" dxfId="27" priority="8" stopIfTrue="1" operator="lessThan">
      <formula>0</formula>
    </cfRule>
    <cfRule type="cellIs" dxfId="26" priority="8" stopIfTrue="1" operator="equal">
      <formula>0</formula>
    </cfRule>
  </conditionalFormatting>
  <conditionalFormatting sqref="D21">
    <cfRule type="cellIs" dxfId="25" priority="9" stopIfTrue="1" operator="greaterThanOrEqual">
      <formula>$F$13</formula>
    </cfRule>
    <cfRule type="cellIs" dxfId="24" priority="9" stopIfTrue="1" operator="between">
      <formula>0</formula>
      <formula>$F$13</formula>
    </cfRule>
    <cfRule type="cellIs" dxfId="23" priority="9" stopIfTrue="1" operator="equal">
      <formula>"Error ▲"</formula>
    </cfRule>
    <cfRule type="cellIs" dxfId="22" priority="9" stopIfTrue="1" operator="lessThan">
      <formula>0</formula>
    </cfRule>
    <cfRule type="cellIs" dxfId="21" priority="9" stopIfTrue="1" operator="equal">
      <formula>0</formula>
    </cfRule>
  </conditionalFormatting>
  <conditionalFormatting sqref="D23">
    <cfRule type="cellIs" dxfId="20" priority="11" stopIfTrue="1" operator="between">
      <formula>$F$19</formula>
      <formula>0</formula>
    </cfRule>
    <cfRule type="cellIs" dxfId="19" priority="11" stopIfTrue="1" operator="greaterThanOrEqual">
      <formula>$F$19</formula>
    </cfRule>
    <cfRule type="cellIs" dxfId="18" priority="11" stopIfTrue="1" operator="equal">
      <formula>"% target not appropriate"</formula>
    </cfRule>
    <cfRule type="cellIs" dxfId="17" priority="11" stopIfTrue="1" operator="lessThan">
      <formula>0</formula>
    </cfRule>
  </conditionalFormatting>
  <conditionalFormatting sqref="D24">
    <cfRule type="cellIs" dxfId="16" priority="13" stopIfTrue="1" operator="between">
      <formula>$F$20</formula>
      <formula>0</formula>
    </cfRule>
    <cfRule type="cellIs" dxfId="15" priority="13" stopIfTrue="1" operator="greaterThanOrEqual">
      <formula>$F$20</formula>
    </cfRule>
    <cfRule type="cellIs" dxfId="14" priority="13" stopIfTrue="1" operator="equal">
      <formula>"% target not appropriate"</formula>
    </cfRule>
    <cfRule type="cellIs" dxfId="13" priority="13" stopIfTrue="1" operator="lessThan">
      <formula>0</formula>
    </cfRule>
  </conditionalFormatting>
  <conditionalFormatting sqref="D25">
    <cfRule type="cellIs" dxfId="12" priority="14" stopIfTrue="1" operator="equal">
      <formula>"% target not appropriate"</formula>
    </cfRule>
    <cfRule type="cellIs" dxfId="11" priority="14" stopIfTrue="1" operator="lessThan">
      <formula>0</formula>
    </cfRule>
    <cfRule type="cellIs" dxfId="10" priority="14" stopIfTrue="1" operator="greaterThanOrEqual">
      <formula>$F$21</formula>
    </cfRule>
    <cfRule type="cellIs" dxfId="9" priority="14" stopIfTrue="1" operator="between">
      <formula>$F$21</formula>
      <formula>0</formula>
    </cfRule>
  </conditionalFormatting>
  <conditionalFormatting sqref="D9:E9">
    <cfRule type="containsText" dxfId="8" priority="16" stopIfTrue="1" operator="containsText" text="⚠">
      <formula>NOT(ISERROR(FIND(UPPER("⚠"),UPPER(D9))))</formula>
      <formula>"⚠"</formula>
    </cfRule>
  </conditionalFormatting>
  <conditionalFormatting sqref="E19:E21">
    <cfRule type="cellIs" dxfId="7" priority="7" stopIfTrue="1" operator="equal">
      <formula>0</formula>
    </cfRule>
    <cfRule type="cellIs" dxfId="6" priority="7" stopIfTrue="1" operator="equal">
      <formula>"Error ▲"</formula>
    </cfRule>
    <cfRule type="cellIs" dxfId="5" priority="7" stopIfTrue="1" operator="lessThan">
      <formula>0</formula>
    </cfRule>
  </conditionalFormatting>
  <conditionalFormatting sqref="E19:E25">
    <cfRule type="containsText" dxfId="4" priority="17" stopIfTrue="1" operator="containsText" text="⚠">
      <formula>NOT(ISERROR(FIND(UPPER("⚠"),UPPER(E19))))</formula>
      <formula>"⚠"</formula>
    </cfRule>
    <cfRule type="containsText" dxfId="3" priority="17" stopIfTrue="1" operator="containsText" text="✓">
      <formula>NOT(ISERROR(FIND(UPPER("✓"),UPPER(E19))))</formula>
      <formula>"✓"</formula>
    </cfRule>
    <cfRule type="containsText" dxfId="2" priority="17" stopIfTrue="1" operator="containsText" text="▲">
      <formula>NOT(ISERROR(FIND(UPPER("▲"),UPPER(E19))))</formula>
      <formula>"▲"</formula>
    </cfRule>
  </conditionalFormatting>
  <conditionalFormatting sqref="E23:E25">
    <cfRule type="containsBlanks" dxfId="1" priority="12" stopIfTrue="1">
      <formula>ISBLANK(E23)</formula>
    </cfRule>
  </conditionalFormatting>
  <pageMargins left="0.7" right="0.7" top="0.75" bottom="0.75" header="0.3" footer="0.3"/>
  <pageSetup scale="31" orientation="portrait" r:id="rId1"/>
  <headerFooter>
    <oddFooter>&amp;C&amp;"Helvetica Neue,Regular"&amp;12&amp;K000000&amp;P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Y110"/>
  <sheetViews>
    <sheetView showGridLines="0" zoomScaleNormal="100" workbookViewId="0"/>
  </sheetViews>
  <sheetFormatPr defaultColWidth="8.88671875" defaultRowHeight="14.4" customHeight="1"/>
  <cols>
    <col min="1" max="2" width="8.88671875" style="5" customWidth="1"/>
    <col min="3" max="3" width="78.44140625" style="5" customWidth="1"/>
    <col min="4" max="4" width="28.44140625" style="5" customWidth="1"/>
    <col min="5" max="5" width="14.44140625" style="5" customWidth="1"/>
    <col min="6" max="6" width="18.44140625" style="5" customWidth="1"/>
    <col min="7" max="7" width="15.88671875" style="5" customWidth="1"/>
    <col min="8" max="8" width="34.44140625" style="5" customWidth="1"/>
    <col min="9" max="9" width="13" style="5" customWidth="1"/>
    <col min="10" max="10" width="12.88671875" style="5" customWidth="1"/>
    <col min="11" max="11" width="8.77734375" style="5" hidden="1" customWidth="1"/>
    <col min="12" max="26" width="8.88671875" style="5" customWidth="1"/>
    <col min="27" max="16384" width="8.88671875" style="5"/>
  </cols>
  <sheetData>
    <row r="1" spans="1:25" ht="26.1" customHeight="1">
      <c r="A1" s="521"/>
      <c r="B1" s="1074" t="s">
        <v>327</v>
      </c>
      <c r="C1" s="1075"/>
      <c r="D1" s="1075"/>
      <c r="E1" s="1075"/>
      <c r="F1" s="1075"/>
      <c r="G1" s="1075"/>
      <c r="H1" s="1075"/>
      <c r="I1" s="1075"/>
      <c r="J1" s="1075"/>
      <c r="K1" s="522">
        <v>9</v>
      </c>
      <c r="L1" s="7"/>
      <c r="M1" s="7"/>
      <c r="N1" s="7"/>
      <c r="O1" s="7"/>
      <c r="P1" s="7"/>
      <c r="Q1" s="7"/>
      <c r="R1" s="7"/>
      <c r="S1" s="7"/>
      <c r="T1" s="7"/>
      <c r="U1" s="7"/>
      <c r="V1" s="7"/>
      <c r="W1" s="7"/>
      <c r="X1" s="7"/>
      <c r="Y1" s="23"/>
    </row>
    <row r="2" spans="1:25" ht="18.600000000000001" customHeight="1">
      <c r="A2" s="523"/>
      <c r="B2" s="1072" t="s">
        <v>82</v>
      </c>
      <c r="C2" s="1066" t="s">
        <v>297</v>
      </c>
      <c r="D2" s="1067"/>
      <c r="E2" s="1067"/>
      <c r="F2" s="1067"/>
      <c r="G2" s="1068" t="s">
        <v>120</v>
      </c>
      <c r="H2" s="1069"/>
      <c r="I2" s="1070" t="s">
        <v>328</v>
      </c>
      <c r="J2" s="1071"/>
      <c r="K2" s="524" t="s">
        <v>329</v>
      </c>
      <c r="L2" s="525"/>
      <c r="M2" s="9"/>
      <c r="N2" s="9"/>
      <c r="O2" s="9"/>
      <c r="P2" s="9"/>
      <c r="Q2" s="9"/>
      <c r="R2" s="9"/>
      <c r="S2" s="9"/>
      <c r="T2" s="9"/>
      <c r="U2" s="9"/>
      <c r="V2" s="9"/>
      <c r="W2" s="9"/>
      <c r="X2" s="9"/>
      <c r="Y2" s="26"/>
    </row>
    <row r="3" spans="1:25" ht="43.5" customHeight="1">
      <c r="A3" s="523"/>
      <c r="B3" s="1073"/>
      <c r="C3" s="526" t="s">
        <v>297</v>
      </c>
      <c r="D3" s="526" t="s">
        <v>330</v>
      </c>
      <c r="E3" s="526" t="s">
        <v>331</v>
      </c>
      <c r="F3" s="526" t="s">
        <v>332</v>
      </c>
      <c r="G3" s="527" t="s">
        <v>333</v>
      </c>
      <c r="H3" s="527" t="s">
        <v>334</v>
      </c>
      <c r="I3" s="528" t="s">
        <v>335</v>
      </c>
      <c r="J3" s="528" t="s">
        <v>336</v>
      </c>
      <c r="K3" s="529" t="s">
        <v>337</v>
      </c>
      <c r="L3" s="525"/>
      <c r="M3" s="9"/>
      <c r="N3" s="9"/>
      <c r="O3" s="9"/>
      <c r="P3" s="9"/>
      <c r="Q3" s="9"/>
      <c r="R3" s="9"/>
      <c r="S3" s="9"/>
      <c r="T3" s="9"/>
      <c r="U3" s="9"/>
      <c r="V3" s="9"/>
      <c r="W3" s="9"/>
      <c r="X3" s="9"/>
      <c r="Y3" s="26"/>
    </row>
    <row r="4" spans="1:25" ht="29.1" customHeight="1">
      <c r="A4" s="523"/>
      <c r="B4" s="530">
        <v>1</v>
      </c>
      <c r="C4" s="531" t="s">
        <v>338</v>
      </c>
      <c r="D4" s="532" t="s">
        <v>244</v>
      </c>
      <c r="E4" s="533"/>
      <c r="F4" s="533"/>
      <c r="G4" s="534" t="s">
        <v>130</v>
      </c>
      <c r="H4" s="534" t="s">
        <v>339</v>
      </c>
      <c r="I4" s="535" t="s">
        <v>245</v>
      </c>
      <c r="J4" s="535" t="s">
        <v>245</v>
      </c>
      <c r="K4" s="531" t="s">
        <v>245</v>
      </c>
      <c r="L4" s="525"/>
      <c r="M4" s="9"/>
      <c r="N4" s="9"/>
      <c r="O4" s="9"/>
      <c r="P4" s="9"/>
      <c r="Q4" s="9"/>
      <c r="R4" s="9"/>
      <c r="S4" s="9"/>
      <c r="T4" s="9"/>
      <c r="U4" s="9"/>
      <c r="V4" s="9"/>
      <c r="W4" s="9"/>
      <c r="X4" s="9"/>
      <c r="Y4" s="26"/>
    </row>
    <row r="5" spans="1:25" ht="29.1" customHeight="1">
      <c r="A5" s="523"/>
      <c r="B5" s="530">
        <v>2</v>
      </c>
      <c r="C5" s="531" t="s">
        <v>340</v>
      </c>
      <c r="D5" s="532" t="s">
        <v>244</v>
      </c>
      <c r="E5" s="533"/>
      <c r="F5" s="533"/>
      <c r="G5" s="534" t="s">
        <v>130</v>
      </c>
      <c r="H5" s="534" t="s">
        <v>339</v>
      </c>
      <c r="I5" s="535" t="s">
        <v>245</v>
      </c>
      <c r="J5" s="535" t="s">
        <v>245</v>
      </c>
      <c r="K5" s="531" t="s">
        <v>245</v>
      </c>
      <c r="L5" s="525"/>
      <c r="M5" s="9"/>
      <c r="N5" s="9"/>
      <c r="O5" s="9"/>
      <c r="P5" s="9"/>
      <c r="Q5" s="9"/>
      <c r="R5" s="9"/>
      <c r="S5" s="9"/>
      <c r="T5" s="9"/>
      <c r="U5" s="9"/>
      <c r="V5" s="9"/>
      <c r="W5" s="9"/>
      <c r="X5" s="9"/>
      <c r="Y5" s="26"/>
    </row>
    <row r="6" spans="1:25" ht="29.1" customHeight="1">
      <c r="A6" s="523"/>
      <c r="B6" s="530">
        <v>3</v>
      </c>
      <c r="C6" s="531" t="s">
        <v>341</v>
      </c>
      <c r="D6" s="532" t="s">
        <v>244</v>
      </c>
      <c r="E6" s="533"/>
      <c r="F6" s="533"/>
      <c r="G6" s="534" t="s">
        <v>130</v>
      </c>
      <c r="H6" s="534" t="s">
        <v>339</v>
      </c>
      <c r="I6" s="535" t="s">
        <v>245</v>
      </c>
      <c r="J6" s="535" t="s">
        <v>245</v>
      </c>
      <c r="K6" s="531" t="s">
        <v>245</v>
      </c>
      <c r="L6" s="525"/>
      <c r="M6" s="9"/>
      <c r="N6" s="9"/>
      <c r="O6" s="9"/>
      <c r="P6" s="9"/>
      <c r="Q6" s="9"/>
      <c r="R6" s="9"/>
      <c r="S6" s="9"/>
      <c r="T6" s="9"/>
      <c r="U6" s="9"/>
      <c r="V6" s="9"/>
      <c r="W6" s="9"/>
      <c r="X6" s="9"/>
      <c r="Y6" s="26"/>
    </row>
    <row r="7" spans="1:25" ht="29.1" customHeight="1">
      <c r="A7" s="523"/>
      <c r="B7" s="530">
        <v>4</v>
      </c>
      <c r="C7" s="531" t="s">
        <v>342</v>
      </c>
      <c r="D7" s="532" t="s">
        <v>244</v>
      </c>
      <c r="E7" s="533"/>
      <c r="F7" s="533"/>
      <c r="G7" s="534" t="s">
        <v>130</v>
      </c>
      <c r="H7" s="534" t="s">
        <v>339</v>
      </c>
      <c r="I7" s="535" t="s">
        <v>245</v>
      </c>
      <c r="J7" s="535" t="s">
        <v>245</v>
      </c>
      <c r="K7" s="531" t="s">
        <v>245</v>
      </c>
      <c r="L7" s="525"/>
      <c r="M7" s="9"/>
      <c r="N7" s="9"/>
      <c r="O7" s="9"/>
      <c r="P7" s="9"/>
      <c r="Q7" s="9"/>
      <c r="R7" s="9"/>
      <c r="S7" s="9"/>
      <c r="T7" s="9"/>
      <c r="U7" s="9"/>
      <c r="V7" s="9"/>
      <c r="W7" s="9"/>
      <c r="X7" s="9"/>
      <c r="Y7" s="26"/>
    </row>
    <row r="8" spans="1:25" ht="29.1" customHeight="1">
      <c r="A8" s="523"/>
      <c r="B8" s="530">
        <v>5</v>
      </c>
      <c r="C8" s="531" t="s">
        <v>343</v>
      </c>
      <c r="D8" s="532" t="s">
        <v>244</v>
      </c>
      <c r="E8" s="533"/>
      <c r="F8" s="533"/>
      <c r="G8" s="534" t="s">
        <v>245</v>
      </c>
      <c r="H8" s="534" t="s">
        <v>344</v>
      </c>
      <c r="I8" s="535" t="s">
        <v>245</v>
      </c>
      <c r="J8" s="535" t="s">
        <v>245</v>
      </c>
      <c r="K8" s="531" t="s">
        <v>245</v>
      </c>
      <c r="L8" s="525"/>
      <c r="M8" s="9"/>
      <c r="N8" s="9"/>
      <c r="O8" s="9"/>
      <c r="P8" s="9"/>
      <c r="Q8" s="9"/>
      <c r="R8" s="9"/>
      <c r="S8" s="9"/>
      <c r="T8" s="9"/>
      <c r="U8" s="9"/>
      <c r="V8" s="9"/>
      <c r="W8" s="9"/>
      <c r="X8" s="9"/>
      <c r="Y8" s="26"/>
    </row>
    <row r="9" spans="1:25" ht="29.1" customHeight="1">
      <c r="A9" s="523"/>
      <c r="B9" s="530" cm="1">
        <f t="array" ref="B9">B8+1</f>
        <v>6</v>
      </c>
      <c r="C9" s="531" t="s">
        <v>345</v>
      </c>
      <c r="D9" s="532" t="s">
        <v>244</v>
      </c>
      <c r="E9" s="533"/>
      <c r="F9" s="533"/>
      <c r="G9" s="534" t="s">
        <v>245</v>
      </c>
      <c r="H9" s="534" t="s">
        <v>344</v>
      </c>
      <c r="I9" s="535" t="s">
        <v>245</v>
      </c>
      <c r="J9" s="535" t="s">
        <v>245</v>
      </c>
      <c r="K9" s="531" t="s">
        <v>245</v>
      </c>
      <c r="L9" s="525"/>
      <c r="M9" s="9"/>
      <c r="N9" s="9"/>
      <c r="O9" s="9"/>
      <c r="P9" s="9"/>
      <c r="Q9" s="9"/>
      <c r="R9" s="9"/>
      <c r="S9" s="9"/>
      <c r="T9" s="9"/>
      <c r="U9" s="9"/>
      <c r="V9" s="9"/>
      <c r="W9" s="9"/>
      <c r="X9" s="9"/>
      <c r="Y9" s="26"/>
    </row>
    <row r="10" spans="1:25" ht="29.1" customHeight="1">
      <c r="A10" s="523"/>
      <c r="B10" s="530" cm="1">
        <f t="array" ref="B10">B9+1</f>
        <v>7</v>
      </c>
      <c r="C10" s="531" t="s">
        <v>346</v>
      </c>
      <c r="D10" s="532" t="s">
        <v>244</v>
      </c>
      <c r="E10" s="533"/>
      <c r="F10" s="533"/>
      <c r="G10" s="534" t="s">
        <v>245</v>
      </c>
      <c r="H10" s="534" t="s">
        <v>344</v>
      </c>
      <c r="I10" s="535" t="s">
        <v>245</v>
      </c>
      <c r="J10" s="535" t="s">
        <v>245</v>
      </c>
      <c r="K10" s="531" t="s">
        <v>245</v>
      </c>
      <c r="L10" s="525"/>
      <c r="M10" s="9"/>
      <c r="N10" s="9"/>
      <c r="O10" s="9"/>
      <c r="P10" s="9"/>
      <c r="Q10" s="9"/>
      <c r="R10" s="9"/>
      <c r="S10" s="9"/>
      <c r="T10" s="9"/>
      <c r="U10" s="9"/>
      <c r="V10" s="9"/>
      <c r="W10" s="9"/>
      <c r="X10" s="9"/>
      <c r="Y10" s="26"/>
    </row>
    <row r="11" spans="1:25" ht="29.1" customHeight="1">
      <c r="A11" s="523"/>
      <c r="B11" s="530" cm="1">
        <f t="array" ref="B11">B10+1</f>
        <v>8</v>
      </c>
      <c r="C11" s="531" t="s">
        <v>347</v>
      </c>
      <c r="D11" s="532" t="s">
        <v>244</v>
      </c>
      <c r="E11" s="533"/>
      <c r="F11" s="533"/>
      <c r="G11" s="534" t="s">
        <v>245</v>
      </c>
      <c r="H11" s="534" t="s">
        <v>344</v>
      </c>
      <c r="I11" s="535" t="s">
        <v>245</v>
      </c>
      <c r="J11" s="535" t="s">
        <v>245</v>
      </c>
      <c r="K11" s="531" t="s">
        <v>245</v>
      </c>
      <c r="L11" s="525"/>
      <c r="M11" s="9"/>
      <c r="N11" s="9"/>
      <c r="O11" s="9"/>
      <c r="P11" s="9"/>
      <c r="Q11" s="9"/>
      <c r="R11" s="9"/>
      <c r="S11" s="9"/>
      <c r="T11" s="9"/>
      <c r="U11" s="9"/>
      <c r="V11" s="9"/>
      <c r="W11" s="9"/>
      <c r="X11" s="9"/>
      <c r="Y11" s="26"/>
    </row>
    <row r="12" spans="1:25" ht="29.1" customHeight="1">
      <c r="A12" s="523"/>
      <c r="B12" s="530" cm="1">
        <f t="array" ref="B12">B11+1</f>
        <v>9</v>
      </c>
      <c r="C12" s="531" t="s">
        <v>348</v>
      </c>
      <c r="D12" s="532" t="s">
        <v>244</v>
      </c>
      <c r="E12" s="533"/>
      <c r="F12" s="533"/>
      <c r="G12" s="534" t="s">
        <v>245</v>
      </c>
      <c r="H12" s="534" t="s">
        <v>344</v>
      </c>
      <c r="I12" s="535" t="s">
        <v>245</v>
      </c>
      <c r="J12" s="535" t="s">
        <v>245</v>
      </c>
      <c r="K12" s="531" t="s">
        <v>245</v>
      </c>
      <c r="L12" s="525"/>
      <c r="M12" s="9"/>
      <c r="N12" s="9"/>
      <c r="O12" s="9"/>
      <c r="P12" s="9"/>
      <c r="Q12" s="9"/>
      <c r="R12" s="9"/>
      <c r="S12" s="9"/>
      <c r="T12" s="9"/>
      <c r="U12" s="9"/>
      <c r="V12" s="9"/>
      <c r="W12" s="9"/>
      <c r="X12" s="9"/>
      <c r="Y12" s="26"/>
    </row>
    <row r="13" spans="1:25" ht="29.1" customHeight="1">
      <c r="A13" s="523"/>
      <c r="B13" s="530" cm="1">
        <f t="array" ref="B13">B12+1</f>
        <v>10</v>
      </c>
      <c r="C13" s="531" t="s">
        <v>349</v>
      </c>
      <c r="D13" s="532" t="s">
        <v>244</v>
      </c>
      <c r="E13" s="533"/>
      <c r="F13" s="533"/>
      <c r="G13" s="534" t="s">
        <v>245</v>
      </c>
      <c r="H13" s="534" t="s">
        <v>344</v>
      </c>
      <c r="I13" s="535" t="s">
        <v>245</v>
      </c>
      <c r="J13" s="535" t="s">
        <v>245</v>
      </c>
      <c r="K13" s="531" t="s">
        <v>245</v>
      </c>
      <c r="L13" s="525"/>
      <c r="M13" s="9"/>
      <c r="N13" s="9"/>
      <c r="O13" s="9"/>
      <c r="P13" s="9"/>
      <c r="Q13" s="9"/>
      <c r="R13" s="9"/>
      <c r="S13" s="9"/>
      <c r="T13" s="9"/>
      <c r="U13" s="9"/>
      <c r="V13" s="9"/>
      <c r="W13" s="9"/>
      <c r="X13" s="9"/>
      <c r="Y13" s="26"/>
    </row>
    <row r="14" spans="1:25" ht="29.1" customHeight="1">
      <c r="A14" s="523"/>
      <c r="B14" s="530" cm="1">
        <f t="array" ref="B14">B13+1</f>
        <v>11</v>
      </c>
      <c r="C14" s="531" t="s">
        <v>350</v>
      </c>
      <c r="D14" s="532" t="s">
        <v>127</v>
      </c>
      <c r="E14" s="533"/>
      <c r="F14" s="533"/>
      <c r="G14" s="534" t="s">
        <v>245</v>
      </c>
      <c r="H14" s="534" t="s">
        <v>344</v>
      </c>
      <c r="I14" s="535" t="s">
        <v>245</v>
      </c>
      <c r="J14" s="535" t="s">
        <v>245</v>
      </c>
      <c r="K14" s="531" t="s">
        <v>245</v>
      </c>
      <c r="L14" s="525"/>
      <c r="M14" s="9"/>
      <c r="N14" s="9"/>
      <c r="O14" s="9"/>
      <c r="P14" s="9"/>
      <c r="Q14" s="9"/>
      <c r="R14" s="9"/>
      <c r="S14" s="9"/>
      <c r="T14" s="9"/>
      <c r="U14" s="9"/>
      <c r="V14" s="9"/>
      <c r="W14" s="9"/>
      <c r="X14" s="9"/>
      <c r="Y14" s="26"/>
    </row>
    <row r="15" spans="1:25" ht="29.1" customHeight="1">
      <c r="A15" s="523"/>
      <c r="B15" s="530" cm="1">
        <f t="array" ref="B15">B14+1</f>
        <v>12</v>
      </c>
      <c r="C15" s="531" t="s">
        <v>351</v>
      </c>
      <c r="D15" s="532" t="s">
        <v>127</v>
      </c>
      <c r="E15" s="533"/>
      <c r="F15" s="533"/>
      <c r="G15" s="534" t="s">
        <v>245</v>
      </c>
      <c r="H15" s="534" t="s">
        <v>344</v>
      </c>
      <c r="I15" s="535" t="s">
        <v>245</v>
      </c>
      <c r="J15" s="535" t="s">
        <v>245</v>
      </c>
      <c r="K15" s="531" t="s">
        <v>245</v>
      </c>
      <c r="L15" s="525"/>
      <c r="M15" s="9"/>
      <c r="N15" s="9"/>
      <c r="O15" s="9"/>
      <c r="P15" s="9"/>
      <c r="Q15" s="9"/>
      <c r="R15" s="9"/>
      <c r="S15" s="9"/>
      <c r="T15" s="9"/>
      <c r="U15" s="9"/>
      <c r="V15" s="9"/>
      <c r="W15" s="9"/>
      <c r="X15" s="9"/>
      <c r="Y15" s="26"/>
    </row>
    <row r="16" spans="1:25" ht="29.1" customHeight="1">
      <c r="A16" s="523"/>
      <c r="B16" s="530" cm="1">
        <f t="array" ref="B16">B15+1</f>
        <v>13</v>
      </c>
      <c r="C16" s="531" t="s">
        <v>352</v>
      </c>
      <c r="D16" s="532" t="s">
        <v>127</v>
      </c>
      <c r="E16" s="533"/>
      <c r="F16" s="533"/>
      <c r="G16" s="534" t="s">
        <v>130</v>
      </c>
      <c r="H16" s="534" t="s">
        <v>339</v>
      </c>
      <c r="I16" s="535" t="s">
        <v>245</v>
      </c>
      <c r="J16" s="535" t="s">
        <v>245</v>
      </c>
      <c r="K16" s="531" t="s">
        <v>245</v>
      </c>
      <c r="L16" s="525"/>
      <c r="M16" s="9"/>
      <c r="N16" s="9"/>
      <c r="O16" s="9"/>
      <c r="P16" s="9"/>
      <c r="Q16" s="9"/>
      <c r="R16" s="9"/>
      <c r="S16" s="9"/>
      <c r="T16" s="9"/>
      <c r="U16" s="9"/>
      <c r="V16" s="9"/>
      <c r="W16" s="9"/>
      <c r="X16" s="9"/>
      <c r="Y16" s="26"/>
    </row>
    <row r="17" spans="1:25" ht="29.1" customHeight="1">
      <c r="A17" s="523"/>
      <c r="B17" s="530" cm="1">
        <f t="array" ref="B17">B16+1</f>
        <v>14</v>
      </c>
      <c r="C17" s="531" t="s">
        <v>128</v>
      </c>
      <c r="D17" s="532" t="s">
        <v>127</v>
      </c>
      <c r="E17" s="533"/>
      <c r="F17" s="533"/>
      <c r="G17" s="534" t="s">
        <v>130</v>
      </c>
      <c r="H17" s="534" t="s">
        <v>339</v>
      </c>
      <c r="I17" s="535" t="s">
        <v>245</v>
      </c>
      <c r="J17" s="535" t="s">
        <v>245</v>
      </c>
      <c r="K17" s="531" t="s">
        <v>245</v>
      </c>
      <c r="L17" s="525"/>
      <c r="M17" s="9"/>
      <c r="N17" s="9"/>
      <c r="O17" s="9"/>
      <c r="P17" s="9"/>
      <c r="Q17" s="9"/>
      <c r="R17" s="9"/>
      <c r="S17" s="9"/>
      <c r="T17" s="9"/>
      <c r="U17" s="9"/>
      <c r="V17" s="9"/>
      <c r="W17" s="9"/>
      <c r="X17" s="9"/>
      <c r="Y17" s="26"/>
    </row>
    <row r="18" spans="1:25" ht="29.1" customHeight="1">
      <c r="A18" s="523"/>
      <c r="B18" s="530" cm="1">
        <f t="array" ref="B18">B17+1</f>
        <v>15</v>
      </c>
      <c r="C18" s="531" t="s">
        <v>353</v>
      </c>
      <c r="D18" s="532" t="s">
        <v>127</v>
      </c>
      <c r="E18" s="533"/>
      <c r="F18" s="533"/>
      <c r="G18" s="534" t="s">
        <v>130</v>
      </c>
      <c r="H18" s="534" t="s">
        <v>339</v>
      </c>
      <c r="I18" s="535" t="s">
        <v>245</v>
      </c>
      <c r="J18" s="535" t="s">
        <v>245</v>
      </c>
      <c r="K18" s="531" t="s">
        <v>245</v>
      </c>
      <c r="L18" s="525"/>
      <c r="M18" s="9"/>
      <c r="N18" s="9"/>
      <c r="O18" s="9"/>
      <c r="P18" s="9"/>
      <c r="Q18" s="9"/>
      <c r="R18" s="9"/>
      <c r="S18" s="9"/>
      <c r="T18" s="9"/>
      <c r="U18" s="9"/>
      <c r="V18" s="9"/>
      <c r="W18" s="9"/>
      <c r="X18" s="9"/>
      <c r="Y18" s="26"/>
    </row>
    <row r="19" spans="1:25" ht="29.1" customHeight="1">
      <c r="A19" s="523"/>
      <c r="B19" s="530" cm="1">
        <f t="array" ref="B19">B18+1</f>
        <v>16</v>
      </c>
      <c r="C19" s="531" t="s">
        <v>354</v>
      </c>
      <c r="D19" s="532" t="s">
        <v>247</v>
      </c>
      <c r="E19" s="533"/>
      <c r="F19" s="533"/>
      <c r="G19" s="534" t="s">
        <v>130</v>
      </c>
      <c r="H19" s="534" t="s">
        <v>339</v>
      </c>
      <c r="I19" s="535" t="s">
        <v>245</v>
      </c>
      <c r="J19" s="535" t="s">
        <v>245</v>
      </c>
      <c r="K19" s="531" t="s">
        <v>245</v>
      </c>
      <c r="L19" s="525"/>
      <c r="M19" s="9"/>
      <c r="N19" s="9"/>
      <c r="O19" s="9"/>
      <c r="P19" s="9"/>
      <c r="Q19" s="9"/>
      <c r="R19" s="9"/>
      <c r="S19" s="9"/>
      <c r="T19" s="9"/>
      <c r="U19" s="9"/>
      <c r="V19" s="9"/>
      <c r="W19" s="9"/>
      <c r="X19" s="9"/>
      <c r="Y19" s="26"/>
    </row>
    <row r="20" spans="1:25" ht="29.1" customHeight="1">
      <c r="A20" s="523"/>
      <c r="B20" s="530" cm="1">
        <f t="array" ref="B20">B19+1</f>
        <v>17</v>
      </c>
      <c r="C20" s="531" t="s">
        <v>355</v>
      </c>
      <c r="D20" s="532" t="s">
        <v>247</v>
      </c>
      <c r="E20" s="533"/>
      <c r="F20" s="533"/>
      <c r="G20" s="534" t="s">
        <v>130</v>
      </c>
      <c r="H20" s="534" t="s">
        <v>339</v>
      </c>
      <c r="I20" s="535" t="s">
        <v>245</v>
      </c>
      <c r="J20" s="535" t="s">
        <v>245</v>
      </c>
      <c r="K20" s="531" t="s">
        <v>245</v>
      </c>
      <c r="L20" s="525"/>
      <c r="M20" s="9"/>
      <c r="N20" s="9"/>
      <c r="O20" s="9"/>
      <c r="P20" s="9"/>
      <c r="Q20" s="9"/>
      <c r="R20" s="9"/>
      <c r="S20" s="9"/>
      <c r="T20" s="9"/>
      <c r="U20" s="9"/>
      <c r="V20" s="9"/>
      <c r="W20" s="9"/>
      <c r="X20" s="9"/>
      <c r="Y20" s="26"/>
    </row>
    <row r="21" spans="1:25" ht="29.1" customHeight="1">
      <c r="A21" s="523"/>
      <c r="B21" s="530" cm="1">
        <f t="array" ref="B21">B20+1</f>
        <v>18</v>
      </c>
      <c r="C21" s="531" t="s">
        <v>356</v>
      </c>
      <c r="D21" s="532" t="s">
        <v>247</v>
      </c>
      <c r="E21" s="533"/>
      <c r="F21" s="533"/>
      <c r="G21" s="534" t="s">
        <v>130</v>
      </c>
      <c r="H21" s="534" t="s">
        <v>339</v>
      </c>
      <c r="I21" s="535" t="s">
        <v>245</v>
      </c>
      <c r="J21" s="535" t="s">
        <v>245</v>
      </c>
      <c r="K21" s="531" t="s">
        <v>245</v>
      </c>
      <c r="L21" s="525"/>
      <c r="M21" s="9"/>
      <c r="N21" s="9"/>
      <c r="O21" s="9"/>
      <c r="P21" s="9"/>
      <c r="Q21" s="9"/>
      <c r="R21" s="9"/>
      <c r="S21" s="9"/>
      <c r="T21" s="9"/>
      <c r="U21" s="9"/>
      <c r="V21" s="9"/>
      <c r="W21" s="9"/>
      <c r="X21" s="9"/>
      <c r="Y21" s="26"/>
    </row>
    <row r="22" spans="1:25" ht="29.1" customHeight="1">
      <c r="A22" s="523"/>
      <c r="B22" s="530" cm="1">
        <f t="array" ref="B22">B21+1</f>
        <v>19</v>
      </c>
      <c r="C22" s="531" t="s">
        <v>357</v>
      </c>
      <c r="D22" s="532" t="s">
        <v>247</v>
      </c>
      <c r="E22" s="533"/>
      <c r="F22" s="533"/>
      <c r="G22" s="534" t="s">
        <v>130</v>
      </c>
      <c r="H22" s="534" t="s">
        <v>339</v>
      </c>
      <c r="I22" s="535" t="s">
        <v>245</v>
      </c>
      <c r="J22" s="535" t="s">
        <v>245</v>
      </c>
      <c r="K22" s="531" t="s">
        <v>245</v>
      </c>
      <c r="L22" s="525"/>
      <c r="M22" s="9"/>
      <c r="N22" s="9"/>
      <c r="O22" s="9"/>
      <c r="P22" s="9"/>
      <c r="Q22" s="9"/>
      <c r="R22" s="9"/>
      <c r="S22" s="9"/>
      <c r="T22" s="9"/>
      <c r="U22" s="9"/>
      <c r="V22" s="9"/>
      <c r="W22" s="9"/>
      <c r="X22" s="9"/>
      <c r="Y22" s="26"/>
    </row>
    <row r="23" spans="1:25" ht="29.1" customHeight="1">
      <c r="A23" s="523"/>
      <c r="B23" s="530" cm="1">
        <f t="array" ref="B23">B22+1</f>
        <v>20</v>
      </c>
      <c r="C23" s="531" t="s">
        <v>358</v>
      </c>
      <c r="D23" s="532" t="s">
        <v>247</v>
      </c>
      <c r="E23" s="533"/>
      <c r="F23" s="533"/>
      <c r="G23" s="534" t="s">
        <v>130</v>
      </c>
      <c r="H23" s="534" t="s">
        <v>339</v>
      </c>
      <c r="I23" s="535" t="s">
        <v>130</v>
      </c>
      <c r="J23" s="535" t="s">
        <v>245</v>
      </c>
      <c r="K23" s="531" t="s">
        <v>245</v>
      </c>
      <c r="L23" s="525"/>
      <c r="M23" s="9"/>
      <c r="N23" s="9"/>
      <c r="O23" s="9"/>
      <c r="P23" s="9"/>
      <c r="Q23" s="9"/>
      <c r="R23" s="9"/>
      <c r="S23" s="9"/>
      <c r="T23" s="9"/>
      <c r="U23" s="9"/>
      <c r="V23" s="9"/>
      <c r="W23" s="9"/>
      <c r="X23" s="9"/>
      <c r="Y23" s="26"/>
    </row>
    <row r="24" spans="1:25" ht="29.1" customHeight="1">
      <c r="A24" s="523"/>
      <c r="B24" s="530" cm="1">
        <f t="array" ref="B24">B23+1</f>
        <v>21</v>
      </c>
      <c r="C24" s="531" t="s">
        <v>359</v>
      </c>
      <c r="D24" s="532" t="s">
        <v>247</v>
      </c>
      <c r="E24" s="533"/>
      <c r="F24" s="533"/>
      <c r="G24" s="534" t="s">
        <v>130</v>
      </c>
      <c r="H24" s="534" t="s">
        <v>339</v>
      </c>
      <c r="I24" s="535" t="s">
        <v>245</v>
      </c>
      <c r="J24" s="535" t="s">
        <v>245</v>
      </c>
      <c r="K24" s="531" t="s">
        <v>245</v>
      </c>
      <c r="L24" s="525"/>
      <c r="M24" s="9"/>
      <c r="N24" s="9"/>
      <c r="O24" s="9"/>
      <c r="P24" s="9"/>
      <c r="Q24" s="9"/>
      <c r="R24" s="9"/>
      <c r="S24" s="9"/>
      <c r="T24" s="9"/>
      <c r="U24" s="9"/>
      <c r="V24" s="9"/>
      <c r="W24" s="9"/>
      <c r="X24" s="9"/>
      <c r="Y24" s="26"/>
    </row>
    <row r="25" spans="1:25" ht="29.1" customHeight="1">
      <c r="A25" s="523"/>
      <c r="B25" s="530" cm="1">
        <f t="array" ref="B25">B24+1</f>
        <v>22</v>
      </c>
      <c r="C25" s="531" t="s">
        <v>360</v>
      </c>
      <c r="D25" s="532" t="s">
        <v>247</v>
      </c>
      <c r="E25" s="533"/>
      <c r="F25" s="533"/>
      <c r="G25" s="534" t="s">
        <v>245</v>
      </c>
      <c r="H25" s="534" t="s">
        <v>344</v>
      </c>
      <c r="I25" s="535" t="s">
        <v>245</v>
      </c>
      <c r="J25" s="535" t="s">
        <v>245</v>
      </c>
      <c r="K25" s="531" t="s">
        <v>245</v>
      </c>
      <c r="L25" s="525"/>
      <c r="M25" s="9"/>
      <c r="N25" s="9"/>
      <c r="O25" s="9"/>
      <c r="P25" s="9"/>
      <c r="Q25" s="9"/>
      <c r="R25" s="9"/>
      <c r="S25" s="9"/>
      <c r="T25" s="9"/>
      <c r="U25" s="9"/>
      <c r="V25" s="9"/>
      <c r="W25" s="9"/>
      <c r="X25" s="9"/>
      <c r="Y25" s="26"/>
    </row>
    <row r="26" spans="1:25" ht="29.1" customHeight="1">
      <c r="A26" s="523"/>
      <c r="B26" s="530" cm="1">
        <f t="array" ref="B26">B25+1</f>
        <v>23</v>
      </c>
      <c r="C26" s="531" t="s">
        <v>361</v>
      </c>
      <c r="D26" s="532" t="s">
        <v>247</v>
      </c>
      <c r="E26" s="533"/>
      <c r="F26" s="533"/>
      <c r="G26" s="534" t="s">
        <v>245</v>
      </c>
      <c r="H26" s="534" t="s">
        <v>344</v>
      </c>
      <c r="I26" s="535" t="s">
        <v>245</v>
      </c>
      <c r="J26" s="535" t="s">
        <v>245</v>
      </c>
      <c r="K26" s="531" t="s">
        <v>245</v>
      </c>
      <c r="L26" s="525"/>
      <c r="M26" s="9"/>
      <c r="N26" s="9"/>
      <c r="O26" s="9"/>
      <c r="P26" s="9"/>
      <c r="Q26" s="9"/>
      <c r="R26" s="9"/>
      <c r="S26" s="9"/>
      <c r="T26" s="9"/>
      <c r="U26" s="9"/>
      <c r="V26" s="9"/>
      <c r="W26" s="9"/>
      <c r="X26" s="9"/>
      <c r="Y26" s="26"/>
    </row>
    <row r="27" spans="1:25" ht="29.1" customHeight="1">
      <c r="A27" s="523"/>
      <c r="B27" s="530" cm="1">
        <f t="array" ref="B27">B26+1</f>
        <v>24</v>
      </c>
      <c r="C27" s="531" t="s">
        <v>362</v>
      </c>
      <c r="D27" s="532" t="s">
        <v>247</v>
      </c>
      <c r="E27" s="533"/>
      <c r="F27" s="533"/>
      <c r="G27" s="534" t="s">
        <v>130</v>
      </c>
      <c r="H27" s="534" t="s">
        <v>339</v>
      </c>
      <c r="I27" s="535" t="s">
        <v>130</v>
      </c>
      <c r="J27" s="535" t="s">
        <v>245</v>
      </c>
      <c r="K27" s="533"/>
      <c r="L27" s="525"/>
      <c r="M27" s="9"/>
      <c r="N27" s="9"/>
      <c r="O27" s="9"/>
      <c r="P27" s="9"/>
      <c r="Q27" s="9"/>
      <c r="R27" s="9"/>
      <c r="S27" s="9"/>
      <c r="T27" s="9"/>
      <c r="U27" s="9"/>
      <c r="V27" s="9"/>
      <c r="W27" s="9"/>
      <c r="X27" s="9"/>
      <c r="Y27" s="26"/>
    </row>
    <row r="28" spans="1:25" ht="29.1" customHeight="1">
      <c r="A28" s="523"/>
      <c r="B28" s="530" cm="1">
        <f t="array" ref="B28">B27+1</f>
        <v>25</v>
      </c>
      <c r="C28" s="531" t="s">
        <v>363</v>
      </c>
      <c r="D28" s="532" t="s">
        <v>250</v>
      </c>
      <c r="E28" s="533"/>
      <c r="F28" s="533"/>
      <c r="G28" s="534" t="s">
        <v>245</v>
      </c>
      <c r="H28" s="534" t="s">
        <v>344</v>
      </c>
      <c r="I28" s="535" t="s">
        <v>245</v>
      </c>
      <c r="J28" s="535" t="s">
        <v>364</v>
      </c>
      <c r="K28" s="531" t="s">
        <v>245</v>
      </c>
      <c r="L28" s="525"/>
      <c r="M28" s="9"/>
      <c r="N28" s="9"/>
      <c r="O28" s="9"/>
      <c r="P28" s="9"/>
      <c r="Q28" s="9"/>
      <c r="R28" s="9"/>
      <c r="S28" s="9"/>
      <c r="T28" s="9"/>
      <c r="U28" s="9"/>
      <c r="V28" s="9"/>
      <c r="W28" s="9"/>
      <c r="X28" s="9"/>
      <c r="Y28" s="26"/>
    </row>
    <row r="29" spans="1:25" ht="29.1" customHeight="1">
      <c r="A29" s="523"/>
      <c r="B29" s="530" cm="1">
        <f t="array" ref="B29">B28+1</f>
        <v>26</v>
      </c>
      <c r="C29" s="531" t="s">
        <v>365</v>
      </c>
      <c r="D29" s="532" t="s">
        <v>250</v>
      </c>
      <c r="E29" s="533"/>
      <c r="F29" s="533"/>
      <c r="G29" s="534" t="s">
        <v>130</v>
      </c>
      <c r="H29" s="534" t="s">
        <v>339</v>
      </c>
      <c r="I29" s="535" t="s">
        <v>245</v>
      </c>
      <c r="J29" s="535" t="s">
        <v>130</v>
      </c>
      <c r="K29" s="531" t="s">
        <v>245</v>
      </c>
      <c r="L29" s="525"/>
      <c r="M29" s="9"/>
      <c r="N29" s="9"/>
      <c r="O29" s="9"/>
      <c r="P29" s="9"/>
      <c r="Q29" s="9"/>
      <c r="R29" s="9"/>
      <c r="S29" s="9"/>
      <c r="T29" s="9"/>
      <c r="U29" s="9"/>
      <c r="V29" s="9"/>
      <c r="W29" s="9"/>
      <c r="X29" s="9"/>
      <c r="Y29" s="26"/>
    </row>
    <row r="30" spans="1:25" ht="29.1" customHeight="1">
      <c r="A30" s="523"/>
      <c r="B30" s="530" cm="1">
        <f t="array" ref="B30">B29+1</f>
        <v>27</v>
      </c>
      <c r="C30" s="531" t="s">
        <v>366</v>
      </c>
      <c r="D30" s="532" t="s">
        <v>250</v>
      </c>
      <c r="E30" s="533"/>
      <c r="F30" s="533"/>
      <c r="G30" s="534" t="s">
        <v>130</v>
      </c>
      <c r="H30" s="534" t="s">
        <v>339</v>
      </c>
      <c r="I30" s="535" t="s">
        <v>130</v>
      </c>
      <c r="J30" s="535" t="s">
        <v>130</v>
      </c>
      <c r="K30" s="531" t="s">
        <v>245</v>
      </c>
      <c r="L30" s="525"/>
      <c r="M30" s="9"/>
      <c r="N30" s="9"/>
      <c r="O30" s="9"/>
      <c r="P30" s="9"/>
      <c r="Q30" s="9"/>
      <c r="R30" s="9"/>
      <c r="S30" s="9"/>
      <c r="T30" s="9"/>
      <c r="U30" s="9"/>
      <c r="V30" s="9"/>
      <c r="W30" s="9"/>
      <c r="X30" s="9"/>
      <c r="Y30" s="26"/>
    </row>
    <row r="31" spans="1:25" ht="29.1" customHeight="1">
      <c r="A31" s="523"/>
      <c r="B31" s="530" cm="1">
        <f t="array" ref="B31">B30+1</f>
        <v>28</v>
      </c>
      <c r="C31" s="531" t="s">
        <v>367</v>
      </c>
      <c r="D31" s="532" t="s">
        <v>251</v>
      </c>
      <c r="E31" s="533"/>
      <c r="F31" s="533"/>
      <c r="G31" s="534" t="s">
        <v>245</v>
      </c>
      <c r="H31" s="534" t="s">
        <v>344</v>
      </c>
      <c r="I31" s="535" t="s">
        <v>245</v>
      </c>
      <c r="J31" s="535" t="s">
        <v>130</v>
      </c>
      <c r="K31" s="531" t="s">
        <v>245</v>
      </c>
      <c r="L31" s="525"/>
      <c r="M31" s="9"/>
      <c r="N31" s="9"/>
      <c r="O31" s="9"/>
      <c r="P31" s="9"/>
      <c r="Q31" s="9"/>
      <c r="R31" s="9"/>
      <c r="S31" s="9"/>
      <c r="T31" s="9"/>
      <c r="U31" s="9"/>
      <c r="V31" s="9"/>
      <c r="W31" s="9"/>
      <c r="X31" s="9"/>
      <c r="Y31" s="26"/>
    </row>
    <row r="32" spans="1:25" ht="29.1" customHeight="1">
      <c r="A32" s="523"/>
      <c r="B32" s="530" cm="1">
        <f t="array" ref="B32">B31+1</f>
        <v>29</v>
      </c>
      <c r="C32" s="531" t="s">
        <v>368</v>
      </c>
      <c r="D32" s="532" t="s">
        <v>251</v>
      </c>
      <c r="E32" s="533"/>
      <c r="F32" s="533"/>
      <c r="G32" s="534" t="s">
        <v>130</v>
      </c>
      <c r="H32" s="534" t="s">
        <v>339</v>
      </c>
      <c r="I32" s="535" t="s">
        <v>130</v>
      </c>
      <c r="J32" s="535" t="s">
        <v>130</v>
      </c>
      <c r="K32" s="531" t="s">
        <v>245</v>
      </c>
      <c r="L32" s="525"/>
      <c r="M32" s="9"/>
      <c r="N32" s="9"/>
      <c r="O32" s="9"/>
      <c r="P32" s="9"/>
      <c r="Q32" s="9"/>
      <c r="R32" s="9"/>
      <c r="S32" s="9"/>
      <c r="T32" s="9"/>
      <c r="U32" s="9"/>
      <c r="V32" s="9"/>
      <c r="W32" s="9"/>
      <c r="X32" s="9"/>
      <c r="Y32" s="26"/>
    </row>
    <row r="33" spans="1:25" ht="29.4" customHeight="1">
      <c r="A33" s="523"/>
      <c r="B33" s="530" cm="1">
        <f t="array" ref="B33">B32+1</f>
        <v>30</v>
      </c>
      <c r="C33" s="531" t="s">
        <v>369</v>
      </c>
      <c r="D33" s="532" t="s">
        <v>251</v>
      </c>
      <c r="E33" s="533"/>
      <c r="F33" s="533"/>
      <c r="G33" s="534" t="s">
        <v>245</v>
      </c>
      <c r="H33" s="534" t="s">
        <v>344</v>
      </c>
      <c r="I33" s="535" t="s">
        <v>245</v>
      </c>
      <c r="J33" s="535" t="s">
        <v>130</v>
      </c>
      <c r="K33" s="533"/>
      <c r="L33" s="525"/>
      <c r="M33" s="9"/>
      <c r="N33" s="9"/>
      <c r="O33" s="9"/>
      <c r="P33" s="9"/>
      <c r="Q33" s="9"/>
      <c r="R33" s="9"/>
      <c r="S33" s="9"/>
      <c r="T33" s="9"/>
      <c r="U33" s="9"/>
      <c r="V33" s="9"/>
      <c r="W33" s="9"/>
      <c r="X33" s="9"/>
      <c r="Y33" s="26"/>
    </row>
    <row r="34" spans="1:25" ht="29.1" customHeight="1">
      <c r="A34" s="523"/>
      <c r="B34" s="530" cm="1">
        <f t="array" ref="B34">B33+1</f>
        <v>31</v>
      </c>
      <c r="C34" s="531" t="s">
        <v>370</v>
      </c>
      <c r="D34" s="532" t="s">
        <v>252</v>
      </c>
      <c r="E34" s="533"/>
      <c r="F34" s="533"/>
      <c r="G34" s="534" t="s">
        <v>245</v>
      </c>
      <c r="H34" s="534" t="s">
        <v>344</v>
      </c>
      <c r="I34" s="535" t="s">
        <v>245</v>
      </c>
      <c r="J34" s="535" t="s">
        <v>245</v>
      </c>
      <c r="K34" s="531" t="s">
        <v>245</v>
      </c>
      <c r="L34" s="525"/>
      <c r="M34" s="9"/>
      <c r="N34" s="9"/>
      <c r="O34" s="9"/>
      <c r="P34" s="9"/>
      <c r="Q34" s="9"/>
      <c r="R34" s="9"/>
      <c r="S34" s="9"/>
      <c r="T34" s="9"/>
      <c r="U34" s="9"/>
      <c r="V34" s="9"/>
      <c r="W34" s="9"/>
      <c r="X34" s="9"/>
      <c r="Y34" s="26"/>
    </row>
    <row r="35" spans="1:25" ht="27.9" customHeight="1">
      <c r="A35" s="523"/>
      <c r="B35" s="530" cm="1">
        <f t="array" ref="B35">B34+1</f>
        <v>32</v>
      </c>
      <c r="C35" s="531" t="s">
        <v>371</v>
      </c>
      <c r="D35" s="532" t="s">
        <v>252</v>
      </c>
      <c r="E35" s="533"/>
      <c r="F35" s="533"/>
      <c r="G35" s="534" t="s">
        <v>372</v>
      </c>
      <c r="H35" s="534" t="s">
        <v>373</v>
      </c>
      <c r="I35" s="535" t="s">
        <v>245</v>
      </c>
      <c r="J35" s="535" t="s">
        <v>245</v>
      </c>
      <c r="K35" s="531" t="s">
        <v>245</v>
      </c>
      <c r="L35" s="525"/>
      <c r="M35" s="9"/>
      <c r="N35" s="9"/>
      <c r="O35" s="9"/>
      <c r="P35" s="9"/>
      <c r="Q35" s="9"/>
      <c r="R35" s="9"/>
      <c r="S35" s="9"/>
      <c r="T35" s="9"/>
      <c r="U35" s="9"/>
      <c r="V35" s="9"/>
      <c r="W35" s="9"/>
      <c r="X35" s="9"/>
      <c r="Y35" s="26"/>
    </row>
    <row r="36" spans="1:25" ht="29.1" customHeight="1">
      <c r="A36" s="523"/>
      <c r="B36" s="530" cm="1">
        <f t="array" ref="B36">B35+1</f>
        <v>33</v>
      </c>
      <c r="C36" s="531" t="s">
        <v>374</v>
      </c>
      <c r="D36" s="532" t="s">
        <v>252</v>
      </c>
      <c r="E36" s="533"/>
      <c r="F36" s="533"/>
      <c r="G36" s="534" t="s">
        <v>245</v>
      </c>
      <c r="H36" s="534" t="s">
        <v>344</v>
      </c>
      <c r="I36" s="535" t="s">
        <v>130</v>
      </c>
      <c r="J36" s="535" t="s">
        <v>245</v>
      </c>
      <c r="K36" s="531" t="s">
        <v>245</v>
      </c>
      <c r="L36" s="525"/>
      <c r="M36" s="9"/>
      <c r="N36" s="9"/>
      <c r="O36" s="9"/>
      <c r="P36" s="9"/>
      <c r="Q36" s="9"/>
      <c r="R36" s="9"/>
      <c r="S36" s="9"/>
      <c r="T36" s="9"/>
      <c r="U36" s="9"/>
      <c r="V36" s="9"/>
      <c r="W36" s="9"/>
      <c r="X36" s="9"/>
      <c r="Y36" s="26"/>
    </row>
    <row r="37" spans="1:25" ht="29.1" customHeight="1">
      <c r="A37" s="523"/>
      <c r="B37" s="530" cm="1">
        <f t="array" ref="B37">B36+1</f>
        <v>34</v>
      </c>
      <c r="C37" s="531" t="s">
        <v>375</v>
      </c>
      <c r="D37" s="532" t="s">
        <v>252</v>
      </c>
      <c r="E37" s="533"/>
      <c r="F37" s="533"/>
      <c r="G37" s="534" t="s">
        <v>130</v>
      </c>
      <c r="H37" s="534" t="s">
        <v>339</v>
      </c>
      <c r="I37" s="535" t="s">
        <v>130</v>
      </c>
      <c r="J37" s="535" t="s">
        <v>130</v>
      </c>
      <c r="K37" s="531" t="s">
        <v>245</v>
      </c>
      <c r="L37" s="525"/>
      <c r="M37" s="9"/>
      <c r="N37" s="9"/>
      <c r="O37" s="9"/>
      <c r="P37" s="9"/>
      <c r="Q37" s="9"/>
      <c r="R37" s="9"/>
      <c r="S37" s="9"/>
      <c r="T37" s="9"/>
      <c r="U37" s="9"/>
      <c r="V37" s="9"/>
      <c r="W37" s="9"/>
      <c r="X37" s="9"/>
      <c r="Y37" s="26"/>
    </row>
    <row r="38" spans="1:25" ht="29.1" customHeight="1">
      <c r="A38" s="523"/>
      <c r="B38" s="530" cm="1">
        <f t="array" ref="B38">B37+1</f>
        <v>35</v>
      </c>
      <c r="C38" s="531" t="s">
        <v>376</v>
      </c>
      <c r="D38" s="532" t="s">
        <v>252</v>
      </c>
      <c r="E38" s="533"/>
      <c r="F38" s="533"/>
      <c r="G38" s="534" t="s">
        <v>372</v>
      </c>
      <c r="H38" s="534" t="s">
        <v>373</v>
      </c>
      <c r="I38" s="535" t="s">
        <v>245</v>
      </c>
      <c r="J38" s="535" t="s">
        <v>245</v>
      </c>
      <c r="K38" s="531" t="s">
        <v>245</v>
      </c>
      <c r="L38" s="525"/>
      <c r="M38" s="9"/>
      <c r="N38" s="9"/>
      <c r="O38" s="9"/>
      <c r="P38" s="9"/>
      <c r="Q38" s="9"/>
      <c r="R38" s="9"/>
      <c r="S38" s="9"/>
      <c r="T38" s="9"/>
      <c r="U38" s="9"/>
      <c r="V38" s="9"/>
      <c r="W38" s="9"/>
      <c r="X38" s="9"/>
      <c r="Y38" s="26"/>
    </row>
    <row r="39" spans="1:25" ht="29.1" customHeight="1">
      <c r="A39" s="523"/>
      <c r="B39" s="530" cm="1">
        <f t="array" ref="B39">B38+1</f>
        <v>36</v>
      </c>
      <c r="C39" s="531" t="s">
        <v>377</v>
      </c>
      <c r="D39" s="532" t="s">
        <v>252</v>
      </c>
      <c r="E39" s="533"/>
      <c r="F39" s="533"/>
      <c r="G39" s="534" t="s">
        <v>130</v>
      </c>
      <c r="H39" s="534" t="s">
        <v>339</v>
      </c>
      <c r="I39" s="535" t="s">
        <v>130</v>
      </c>
      <c r="J39" s="535" t="s">
        <v>245</v>
      </c>
      <c r="K39" s="531" t="s">
        <v>245</v>
      </c>
      <c r="L39" s="525"/>
      <c r="M39" s="9"/>
      <c r="N39" s="9"/>
      <c r="O39" s="9"/>
      <c r="P39" s="9"/>
      <c r="Q39" s="9"/>
      <c r="R39" s="9"/>
      <c r="S39" s="9"/>
      <c r="T39" s="9"/>
      <c r="U39" s="9"/>
      <c r="V39" s="9"/>
      <c r="W39" s="9"/>
      <c r="X39" s="9"/>
      <c r="Y39" s="26"/>
    </row>
    <row r="40" spans="1:25" ht="29.4" customHeight="1">
      <c r="A40" s="523"/>
      <c r="B40" s="530" cm="1">
        <f t="array" ref="B40">B39+1</f>
        <v>37</v>
      </c>
      <c r="C40" s="531" t="s">
        <v>378</v>
      </c>
      <c r="D40" s="532" t="s">
        <v>252</v>
      </c>
      <c r="E40" s="533"/>
      <c r="F40" s="533"/>
      <c r="G40" s="534" t="s">
        <v>372</v>
      </c>
      <c r="H40" s="534" t="s">
        <v>373</v>
      </c>
      <c r="I40" s="535" t="s">
        <v>245</v>
      </c>
      <c r="J40" s="535" t="s">
        <v>245</v>
      </c>
      <c r="K40" s="531" t="s">
        <v>245</v>
      </c>
      <c r="L40" s="525"/>
      <c r="M40" s="9"/>
      <c r="N40" s="9"/>
      <c r="O40" s="9"/>
      <c r="P40" s="9"/>
      <c r="Q40" s="9"/>
      <c r="R40" s="9"/>
      <c r="S40" s="9"/>
      <c r="T40" s="9"/>
      <c r="U40" s="9"/>
      <c r="V40" s="9"/>
      <c r="W40" s="9"/>
      <c r="X40" s="9"/>
      <c r="Y40" s="26"/>
    </row>
    <row r="41" spans="1:25" ht="29.1" customHeight="1">
      <c r="A41" s="523"/>
      <c r="B41" s="530" cm="1">
        <f t="array" ref="B41">B40+1</f>
        <v>38</v>
      </c>
      <c r="C41" s="531" t="s">
        <v>379</v>
      </c>
      <c r="D41" s="532" t="s">
        <v>252</v>
      </c>
      <c r="E41" s="533"/>
      <c r="F41" s="533"/>
      <c r="G41" s="534" t="s">
        <v>245</v>
      </c>
      <c r="H41" s="534" t="s">
        <v>344</v>
      </c>
      <c r="I41" s="535" t="s">
        <v>245</v>
      </c>
      <c r="J41" s="535" t="s">
        <v>245</v>
      </c>
      <c r="K41" s="531" t="s">
        <v>245</v>
      </c>
      <c r="L41" s="525"/>
      <c r="M41" s="9"/>
      <c r="N41" s="9"/>
      <c r="O41" s="9"/>
      <c r="P41" s="9"/>
      <c r="Q41" s="9"/>
      <c r="R41" s="9"/>
      <c r="S41" s="9"/>
      <c r="T41" s="9"/>
      <c r="U41" s="9"/>
      <c r="V41" s="9"/>
      <c r="W41" s="9"/>
      <c r="X41" s="9"/>
      <c r="Y41" s="26"/>
    </row>
    <row r="42" spans="1:25" ht="29.1" customHeight="1">
      <c r="A42" s="523"/>
      <c r="B42" s="530" cm="1">
        <f t="array" ref="B42">B41+1</f>
        <v>39</v>
      </c>
      <c r="C42" s="531" t="s">
        <v>380</v>
      </c>
      <c r="D42" s="532" t="s">
        <v>252</v>
      </c>
      <c r="E42" s="533"/>
      <c r="F42" s="533"/>
      <c r="G42" s="534" t="s">
        <v>245</v>
      </c>
      <c r="H42" s="534" t="s">
        <v>344</v>
      </c>
      <c r="I42" s="535" t="s">
        <v>130</v>
      </c>
      <c r="J42" s="535" t="s">
        <v>130</v>
      </c>
      <c r="K42" s="531" t="s">
        <v>245</v>
      </c>
      <c r="L42" s="525"/>
      <c r="M42" s="9"/>
      <c r="N42" s="9"/>
      <c r="O42" s="9"/>
      <c r="P42" s="9"/>
      <c r="Q42" s="9"/>
      <c r="R42" s="9"/>
      <c r="S42" s="9"/>
      <c r="T42" s="9"/>
      <c r="U42" s="9"/>
      <c r="V42" s="9"/>
      <c r="W42" s="9"/>
      <c r="X42" s="9"/>
      <c r="Y42" s="26"/>
    </row>
    <row r="43" spans="1:25" ht="29.1" customHeight="1">
      <c r="A43" s="523"/>
      <c r="B43" s="530" cm="1">
        <f t="array" ref="B43">B42+1</f>
        <v>40</v>
      </c>
      <c r="C43" s="531" t="s">
        <v>381</v>
      </c>
      <c r="D43" s="532" t="s">
        <v>252</v>
      </c>
      <c r="E43" s="533"/>
      <c r="F43" s="533"/>
      <c r="G43" s="534" t="s">
        <v>245</v>
      </c>
      <c r="H43" s="534" t="s">
        <v>344</v>
      </c>
      <c r="I43" s="535" t="s">
        <v>130</v>
      </c>
      <c r="J43" s="535" t="s">
        <v>130</v>
      </c>
      <c r="K43" s="531" t="s">
        <v>245</v>
      </c>
      <c r="L43" s="525"/>
      <c r="M43" s="9"/>
      <c r="N43" s="9"/>
      <c r="O43" s="9"/>
      <c r="P43" s="9"/>
      <c r="Q43" s="9"/>
      <c r="R43" s="9"/>
      <c r="S43" s="9"/>
      <c r="T43" s="9"/>
      <c r="U43" s="9"/>
      <c r="V43" s="9"/>
      <c r="W43" s="9"/>
      <c r="X43" s="9"/>
      <c r="Y43" s="26"/>
    </row>
    <row r="44" spans="1:25" ht="29.1" customHeight="1">
      <c r="A44" s="523"/>
      <c r="B44" s="530" cm="1">
        <f t="array" ref="B44">B43+1</f>
        <v>41</v>
      </c>
      <c r="C44" s="531" t="s">
        <v>382</v>
      </c>
      <c r="D44" s="532" t="s">
        <v>252</v>
      </c>
      <c r="E44" s="533"/>
      <c r="F44" s="533"/>
      <c r="G44" s="534" t="s">
        <v>245</v>
      </c>
      <c r="H44" s="534" t="s">
        <v>344</v>
      </c>
      <c r="I44" s="535" t="s">
        <v>245</v>
      </c>
      <c r="J44" s="535" t="s">
        <v>245</v>
      </c>
      <c r="K44" s="531" t="s">
        <v>245</v>
      </c>
      <c r="L44" s="525"/>
      <c r="M44" s="9"/>
      <c r="N44" s="9"/>
      <c r="O44" s="9"/>
      <c r="P44" s="9"/>
      <c r="Q44" s="9"/>
      <c r="R44" s="9"/>
      <c r="S44" s="9"/>
      <c r="T44" s="9"/>
      <c r="U44" s="9"/>
      <c r="V44" s="9"/>
      <c r="W44" s="9"/>
      <c r="X44" s="9"/>
      <c r="Y44" s="26"/>
    </row>
    <row r="45" spans="1:25" ht="29.1" customHeight="1">
      <c r="A45" s="523"/>
      <c r="B45" s="530" cm="1">
        <f t="array" ref="B45">B44+1</f>
        <v>42</v>
      </c>
      <c r="C45" s="531" t="s">
        <v>383</v>
      </c>
      <c r="D45" s="532" t="s">
        <v>252</v>
      </c>
      <c r="E45" s="533"/>
      <c r="F45" s="533"/>
      <c r="G45" s="534" t="s">
        <v>245</v>
      </c>
      <c r="H45" s="534" t="s">
        <v>344</v>
      </c>
      <c r="I45" s="535" t="s">
        <v>245</v>
      </c>
      <c r="J45" s="535" t="s">
        <v>245</v>
      </c>
      <c r="K45" s="531" t="s">
        <v>245</v>
      </c>
      <c r="L45" s="525"/>
      <c r="M45" s="9"/>
      <c r="N45" s="9"/>
      <c r="O45" s="9"/>
      <c r="P45" s="9"/>
      <c r="Q45" s="9"/>
      <c r="R45" s="9"/>
      <c r="S45" s="9"/>
      <c r="T45" s="9"/>
      <c r="U45" s="9"/>
      <c r="V45" s="9"/>
      <c r="W45" s="9"/>
      <c r="X45" s="9"/>
      <c r="Y45" s="26"/>
    </row>
    <row r="46" spans="1:25" ht="29.1" customHeight="1">
      <c r="A46" s="523"/>
      <c r="B46" s="530" cm="1">
        <f t="array" ref="B46">B45+1</f>
        <v>43</v>
      </c>
      <c r="C46" s="531" t="s">
        <v>384</v>
      </c>
      <c r="D46" s="532" t="s">
        <v>252</v>
      </c>
      <c r="E46" s="533"/>
      <c r="F46" s="533"/>
      <c r="G46" s="534" t="s">
        <v>245</v>
      </c>
      <c r="H46" s="534" t="s">
        <v>344</v>
      </c>
      <c r="I46" s="535" t="s">
        <v>245</v>
      </c>
      <c r="J46" s="535" t="s">
        <v>245</v>
      </c>
      <c r="K46" s="531" t="s">
        <v>245</v>
      </c>
      <c r="L46" s="525"/>
      <c r="M46" s="9"/>
      <c r="N46" s="9"/>
      <c r="O46" s="9"/>
      <c r="P46" s="9"/>
      <c r="Q46" s="9"/>
      <c r="R46" s="9"/>
      <c r="S46" s="9"/>
      <c r="T46" s="9"/>
      <c r="U46" s="9"/>
      <c r="V46" s="9"/>
      <c r="W46" s="9"/>
      <c r="X46" s="9"/>
      <c r="Y46" s="26"/>
    </row>
    <row r="47" spans="1:25" ht="29.1" customHeight="1">
      <c r="A47" s="523"/>
      <c r="B47" s="530" cm="1">
        <f t="array" ref="B47">B46+1</f>
        <v>44</v>
      </c>
      <c r="C47" s="531" t="s">
        <v>385</v>
      </c>
      <c r="D47" s="532" t="s">
        <v>252</v>
      </c>
      <c r="E47" s="533"/>
      <c r="F47" s="533"/>
      <c r="G47" s="534" t="s">
        <v>245</v>
      </c>
      <c r="H47" s="534" t="s">
        <v>344</v>
      </c>
      <c r="I47" s="535" t="s">
        <v>245</v>
      </c>
      <c r="J47" s="535" t="s">
        <v>245</v>
      </c>
      <c r="K47" s="531" t="s">
        <v>245</v>
      </c>
      <c r="L47" s="525"/>
      <c r="M47" s="9"/>
      <c r="N47" s="9"/>
      <c r="O47" s="9"/>
      <c r="P47" s="9"/>
      <c r="Q47" s="9"/>
      <c r="R47" s="9"/>
      <c r="S47" s="9"/>
      <c r="T47" s="9"/>
      <c r="U47" s="9"/>
      <c r="V47" s="9"/>
      <c r="W47" s="9"/>
      <c r="X47" s="9"/>
      <c r="Y47" s="26"/>
    </row>
    <row r="48" spans="1:25" ht="29.1" customHeight="1">
      <c r="A48" s="523"/>
      <c r="B48" s="530" cm="1">
        <f t="array" ref="B48">B47+1</f>
        <v>45</v>
      </c>
      <c r="C48" s="531" t="s">
        <v>386</v>
      </c>
      <c r="D48" s="532" t="s">
        <v>252</v>
      </c>
      <c r="E48" s="533"/>
      <c r="F48" s="533"/>
      <c r="G48" s="534" t="s">
        <v>245</v>
      </c>
      <c r="H48" s="534" t="s">
        <v>344</v>
      </c>
      <c r="I48" s="535" t="s">
        <v>130</v>
      </c>
      <c r="J48" s="535" t="s">
        <v>245</v>
      </c>
      <c r="K48" s="531" t="s">
        <v>245</v>
      </c>
      <c r="L48" s="525"/>
      <c r="M48" s="9"/>
      <c r="N48" s="9"/>
      <c r="O48" s="9"/>
      <c r="P48" s="9"/>
      <c r="Q48" s="9"/>
      <c r="R48" s="9"/>
      <c r="S48" s="9"/>
      <c r="T48" s="9"/>
      <c r="U48" s="9"/>
      <c r="V48" s="9"/>
      <c r="W48" s="9"/>
      <c r="X48" s="9"/>
      <c r="Y48" s="26"/>
    </row>
    <row r="49" spans="1:25" ht="29.1" customHeight="1">
      <c r="A49" s="523"/>
      <c r="B49" s="530" cm="1">
        <f t="array" ref="B49">B48+1</f>
        <v>46</v>
      </c>
      <c r="C49" s="531" t="s">
        <v>133</v>
      </c>
      <c r="D49" s="532" t="s">
        <v>132</v>
      </c>
      <c r="E49" s="533"/>
      <c r="F49" s="533"/>
      <c r="G49" s="534" t="s">
        <v>130</v>
      </c>
      <c r="H49" s="534" t="s">
        <v>339</v>
      </c>
      <c r="I49" s="535" t="s">
        <v>245</v>
      </c>
      <c r="J49" s="535" t="s">
        <v>245</v>
      </c>
      <c r="K49" s="531" t="s">
        <v>245</v>
      </c>
      <c r="L49" s="525"/>
      <c r="M49" s="9"/>
      <c r="N49" s="9"/>
      <c r="O49" s="9"/>
      <c r="P49" s="9"/>
      <c r="Q49" s="9"/>
      <c r="R49" s="9"/>
      <c r="S49" s="9"/>
      <c r="T49" s="9"/>
      <c r="U49" s="9"/>
      <c r="V49" s="9"/>
      <c r="W49" s="9"/>
      <c r="X49" s="9"/>
      <c r="Y49" s="26"/>
    </row>
    <row r="50" spans="1:25" ht="29.1" customHeight="1">
      <c r="A50" s="523"/>
      <c r="B50" s="530" cm="1">
        <f t="array" ref="B50">B49+1</f>
        <v>47</v>
      </c>
      <c r="C50" s="531" t="s">
        <v>387</v>
      </c>
      <c r="D50" s="532" t="s">
        <v>252</v>
      </c>
      <c r="E50" s="533"/>
      <c r="F50" s="533"/>
      <c r="G50" s="534" t="s">
        <v>245</v>
      </c>
      <c r="H50" s="534" t="s">
        <v>344</v>
      </c>
      <c r="I50" s="535" t="s">
        <v>130</v>
      </c>
      <c r="J50" s="535" t="s">
        <v>130</v>
      </c>
      <c r="K50" s="531" t="s">
        <v>245</v>
      </c>
      <c r="L50" s="525"/>
      <c r="M50" s="9"/>
      <c r="N50" s="9"/>
      <c r="O50" s="9"/>
      <c r="P50" s="9"/>
      <c r="Q50" s="9"/>
      <c r="R50" s="9"/>
      <c r="S50" s="9"/>
      <c r="T50" s="9"/>
      <c r="U50" s="9"/>
      <c r="V50" s="9"/>
      <c r="W50" s="9"/>
      <c r="X50" s="9"/>
      <c r="Y50" s="26"/>
    </row>
    <row r="51" spans="1:25" ht="29.4" customHeight="1">
      <c r="A51" s="523"/>
      <c r="B51" s="530" cm="1">
        <f t="array" ref="B51">B50+1</f>
        <v>48</v>
      </c>
      <c r="C51" s="531" t="s">
        <v>388</v>
      </c>
      <c r="D51" s="532" t="s">
        <v>252</v>
      </c>
      <c r="E51" s="533"/>
      <c r="F51" s="533"/>
      <c r="G51" s="534" t="s">
        <v>372</v>
      </c>
      <c r="H51" s="534" t="s">
        <v>373</v>
      </c>
      <c r="I51" s="535" t="s">
        <v>245</v>
      </c>
      <c r="J51" s="535" t="s">
        <v>245</v>
      </c>
      <c r="K51" s="531" t="s">
        <v>245</v>
      </c>
      <c r="L51" s="525"/>
      <c r="M51" s="9"/>
      <c r="N51" s="9"/>
      <c r="O51" s="9"/>
      <c r="P51" s="9"/>
      <c r="Q51" s="9"/>
      <c r="R51" s="9"/>
      <c r="S51" s="9"/>
      <c r="T51" s="9"/>
      <c r="U51" s="9"/>
      <c r="V51" s="9"/>
      <c r="W51" s="9"/>
      <c r="X51" s="9"/>
      <c r="Y51" s="26"/>
    </row>
    <row r="52" spans="1:25" ht="29.1" customHeight="1">
      <c r="A52" s="523"/>
      <c r="B52" s="530" cm="1">
        <f t="array" ref="B52">B51+1</f>
        <v>49</v>
      </c>
      <c r="C52" s="531" t="s">
        <v>389</v>
      </c>
      <c r="D52" s="532" t="s">
        <v>252</v>
      </c>
      <c r="E52" s="533"/>
      <c r="F52" s="533"/>
      <c r="G52" s="534" t="s">
        <v>245</v>
      </c>
      <c r="H52" s="534" t="s">
        <v>344</v>
      </c>
      <c r="I52" s="535" t="s">
        <v>245</v>
      </c>
      <c r="J52" s="535" t="s">
        <v>245</v>
      </c>
      <c r="K52" s="531" t="s">
        <v>245</v>
      </c>
      <c r="L52" s="525"/>
      <c r="M52" s="9"/>
      <c r="N52" s="9"/>
      <c r="O52" s="9"/>
      <c r="P52" s="9"/>
      <c r="Q52" s="9"/>
      <c r="R52" s="9"/>
      <c r="S52" s="9"/>
      <c r="T52" s="9"/>
      <c r="U52" s="9"/>
      <c r="V52" s="9"/>
      <c r="W52" s="9"/>
      <c r="X52" s="9"/>
      <c r="Y52" s="26"/>
    </row>
    <row r="53" spans="1:25" ht="29.1" customHeight="1">
      <c r="A53" s="523"/>
      <c r="B53" s="530" cm="1">
        <f t="array" ref="B53">B52+1</f>
        <v>50</v>
      </c>
      <c r="C53" s="531" t="s">
        <v>390</v>
      </c>
      <c r="D53" s="532" t="s">
        <v>252</v>
      </c>
      <c r="E53" s="533"/>
      <c r="F53" s="533"/>
      <c r="G53" s="534" t="s">
        <v>245</v>
      </c>
      <c r="H53" s="534" t="s">
        <v>344</v>
      </c>
      <c r="I53" s="535" t="s">
        <v>245</v>
      </c>
      <c r="J53" s="535" t="s">
        <v>245</v>
      </c>
      <c r="K53" s="531" t="s">
        <v>245</v>
      </c>
      <c r="L53" s="525"/>
      <c r="M53" s="9"/>
      <c r="N53" s="9"/>
      <c r="O53" s="9"/>
      <c r="P53" s="9"/>
      <c r="Q53" s="9"/>
      <c r="R53" s="9"/>
      <c r="S53" s="9"/>
      <c r="T53" s="9"/>
      <c r="U53" s="9"/>
      <c r="V53" s="9"/>
      <c r="W53" s="9"/>
      <c r="X53" s="9"/>
      <c r="Y53" s="26"/>
    </row>
    <row r="54" spans="1:25" ht="29.4" customHeight="1">
      <c r="A54" s="523"/>
      <c r="B54" s="530" cm="1">
        <f t="array" ref="B54">B53+1</f>
        <v>51</v>
      </c>
      <c r="C54" s="531" t="s">
        <v>391</v>
      </c>
      <c r="D54" s="532" t="s">
        <v>252</v>
      </c>
      <c r="E54" s="533"/>
      <c r="F54" s="533"/>
      <c r="G54" s="534" t="s">
        <v>245</v>
      </c>
      <c r="H54" s="534" t="s">
        <v>344</v>
      </c>
      <c r="I54" s="535" t="s">
        <v>245</v>
      </c>
      <c r="J54" s="535" t="s">
        <v>245</v>
      </c>
      <c r="K54" s="533"/>
      <c r="L54" s="525"/>
      <c r="M54" s="9"/>
      <c r="N54" s="9"/>
      <c r="O54" s="9"/>
      <c r="P54" s="9"/>
      <c r="Q54" s="9"/>
      <c r="R54" s="9"/>
      <c r="S54" s="9"/>
      <c r="T54" s="9"/>
      <c r="U54" s="9"/>
      <c r="V54" s="9"/>
      <c r="W54" s="9"/>
      <c r="X54" s="9"/>
      <c r="Y54" s="26"/>
    </row>
    <row r="55" spans="1:25" ht="29.1" customHeight="1">
      <c r="A55" s="523"/>
      <c r="B55" s="530" cm="1">
        <f t="array" ref="B55">B54+1</f>
        <v>52</v>
      </c>
      <c r="C55" s="531" t="s">
        <v>392</v>
      </c>
      <c r="D55" s="532" t="s">
        <v>153</v>
      </c>
      <c r="E55" s="533"/>
      <c r="F55" s="533"/>
      <c r="G55" s="534" t="s">
        <v>245</v>
      </c>
      <c r="H55" s="534" t="s">
        <v>344</v>
      </c>
      <c r="I55" s="535" t="s">
        <v>245</v>
      </c>
      <c r="J55" s="535" t="s">
        <v>245</v>
      </c>
      <c r="K55" s="531" t="s">
        <v>245</v>
      </c>
      <c r="L55" s="525"/>
      <c r="M55" s="9"/>
      <c r="N55" s="9"/>
      <c r="O55" s="9"/>
      <c r="P55" s="9"/>
      <c r="Q55" s="9"/>
      <c r="R55" s="9"/>
      <c r="S55" s="9"/>
      <c r="T55" s="9"/>
      <c r="U55" s="9"/>
      <c r="V55" s="9"/>
      <c r="W55" s="9"/>
      <c r="X55" s="9"/>
      <c r="Y55" s="26"/>
    </row>
    <row r="56" spans="1:25" ht="29.1" customHeight="1">
      <c r="A56" s="523"/>
      <c r="B56" s="530" cm="1">
        <f t="array" ref="B56">B55+1</f>
        <v>53</v>
      </c>
      <c r="C56" s="531" t="s">
        <v>393</v>
      </c>
      <c r="D56" s="532" t="s">
        <v>153</v>
      </c>
      <c r="E56" s="533"/>
      <c r="F56" s="533"/>
      <c r="G56" s="534" t="s">
        <v>130</v>
      </c>
      <c r="H56" s="534" t="s">
        <v>339</v>
      </c>
      <c r="I56" s="535" t="s">
        <v>130</v>
      </c>
      <c r="J56" s="535" t="s">
        <v>130</v>
      </c>
      <c r="K56" s="531" t="s">
        <v>245</v>
      </c>
      <c r="L56" s="525"/>
      <c r="M56" s="9"/>
      <c r="N56" s="9"/>
      <c r="O56" s="9"/>
      <c r="P56" s="9"/>
      <c r="Q56" s="9"/>
      <c r="R56" s="9"/>
      <c r="S56" s="9"/>
      <c r="T56" s="9"/>
      <c r="U56" s="9"/>
      <c r="V56" s="9"/>
      <c r="W56" s="9"/>
      <c r="X56" s="9"/>
      <c r="Y56" s="26"/>
    </row>
    <row r="57" spans="1:25" ht="29.1" customHeight="1">
      <c r="A57" s="523"/>
      <c r="B57" s="530" cm="1">
        <f t="array" ref="B57">B56+1</f>
        <v>54</v>
      </c>
      <c r="C57" s="531" t="s">
        <v>394</v>
      </c>
      <c r="D57" s="532" t="s">
        <v>153</v>
      </c>
      <c r="E57" s="533"/>
      <c r="F57" s="533"/>
      <c r="G57" s="534" t="s">
        <v>130</v>
      </c>
      <c r="H57" s="534" t="s">
        <v>339</v>
      </c>
      <c r="I57" s="535" t="s">
        <v>245</v>
      </c>
      <c r="J57" s="535" t="s">
        <v>245</v>
      </c>
      <c r="K57" s="531" t="s">
        <v>245</v>
      </c>
      <c r="L57" s="525"/>
      <c r="M57" s="9"/>
      <c r="N57" s="9"/>
      <c r="O57" s="9"/>
      <c r="P57" s="9"/>
      <c r="Q57" s="9"/>
      <c r="R57" s="9"/>
      <c r="S57" s="9"/>
      <c r="T57" s="9"/>
      <c r="U57" s="9"/>
      <c r="V57" s="9"/>
      <c r="W57" s="9"/>
      <c r="X57" s="9"/>
      <c r="Y57" s="26"/>
    </row>
    <row r="58" spans="1:25" ht="29.1" customHeight="1">
      <c r="A58" s="523"/>
      <c r="B58" s="530" cm="1">
        <f t="array" ref="B58">B57+1</f>
        <v>55</v>
      </c>
      <c r="C58" s="531" t="s">
        <v>154</v>
      </c>
      <c r="D58" s="532" t="s">
        <v>153</v>
      </c>
      <c r="E58" s="533"/>
      <c r="F58" s="533"/>
      <c r="G58" s="534" t="s">
        <v>130</v>
      </c>
      <c r="H58" s="534" t="s">
        <v>339</v>
      </c>
      <c r="I58" s="535" t="s">
        <v>245</v>
      </c>
      <c r="J58" s="535" t="s">
        <v>245</v>
      </c>
      <c r="K58" s="531" t="s">
        <v>245</v>
      </c>
      <c r="L58" s="525"/>
      <c r="M58" s="9"/>
      <c r="N58" s="9"/>
      <c r="O58" s="9"/>
      <c r="P58" s="9"/>
      <c r="Q58" s="9"/>
      <c r="R58" s="9"/>
      <c r="S58" s="9"/>
      <c r="T58" s="9"/>
      <c r="U58" s="9"/>
      <c r="V58" s="9"/>
      <c r="W58" s="9"/>
      <c r="X58" s="9"/>
      <c r="Y58" s="26"/>
    </row>
    <row r="59" spans="1:25" ht="29.1" customHeight="1">
      <c r="A59" s="523"/>
      <c r="B59" s="530" cm="1">
        <f t="array" ref="B59">B58+1</f>
        <v>56</v>
      </c>
      <c r="C59" s="531" t="s">
        <v>395</v>
      </c>
      <c r="D59" s="532" t="s">
        <v>249</v>
      </c>
      <c r="E59" s="533"/>
      <c r="F59" s="533"/>
      <c r="G59" s="534" t="s">
        <v>130</v>
      </c>
      <c r="H59" s="534" t="s">
        <v>339</v>
      </c>
      <c r="I59" s="535" t="s">
        <v>130</v>
      </c>
      <c r="J59" s="535" t="s">
        <v>130</v>
      </c>
      <c r="K59" s="531" t="s">
        <v>245</v>
      </c>
      <c r="L59" s="525"/>
      <c r="M59" s="9"/>
      <c r="N59" s="9"/>
      <c r="O59" s="9"/>
      <c r="P59" s="9"/>
      <c r="Q59" s="9"/>
      <c r="R59" s="9"/>
      <c r="S59" s="9"/>
      <c r="T59" s="9"/>
      <c r="U59" s="9"/>
      <c r="V59" s="9"/>
      <c r="W59" s="9"/>
      <c r="X59" s="9"/>
      <c r="Y59" s="26"/>
    </row>
    <row r="60" spans="1:25" ht="29.1" customHeight="1">
      <c r="A60" s="523"/>
      <c r="B60" s="530" cm="1">
        <f t="array" ref="B60">B59+1</f>
        <v>57</v>
      </c>
      <c r="C60" s="531" t="s">
        <v>396</v>
      </c>
      <c r="D60" s="532" t="s">
        <v>253</v>
      </c>
      <c r="E60" s="533"/>
      <c r="F60" s="533"/>
      <c r="G60" s="534" t="s">
        <v>245</v>
      </c>
      <c r="H60" s="534" t="s">
        <v>344</v>
      </c>
      <c r="I60" s="535" t="s">
        <v>364</v>
      </c>
      <c r="J60" s="535" t="s">
        <v>130</v>
      </c>
      <c r="K60" s="531" t="s">
        <v>245</v>
      </c>
      <c r="L60" s="525"/>
      <c r="M60" s="9"/>
      <c r="N60" s="9"/>
      <c r="O60" s="9"/>
      <c r="P60" s="9"/>
      <c r="Q60" s="9"/>
      <c r="R60" s="9"/>
      <c r="S60" s="9"/>
      <c r="T60" s="9"/>
      <c r="U60" s="9"/>
      <c r="V60" s="9"/>
      <c r="W60" s="9"/>
      <c r="X60" s="9"/>
      <c r="Y60" s="26"/>
    </row>
    <row r="61" spans="1:25" ht="29.1" customHeight="1">
      <c r="A61" s="523"/>
      <c r="B61" s="530" cm="1">
        <f t="array" ref="B61">B60+1</f>
        <v>58</v>
      </c>
      <c r="C61" s="531" t="s">
        <v>397</v>
      </c>
      <c r="D61" s="532" t="s">
        <v>249</v>
      </c>
      <c r="E61" s="533"/>
      <c r="F61" s="533"/>
      <c r="G61" s="534" t="s">
        <v>245</v>
      </c>
      <c r="H61" s="534" t="s">
        <v>344</v>
      </c>
      <c r="I61" s="535" t="s">
        <v>130</v>
      </c>
      <c r="J61" s="535" t="s">
        <v>130</v>
      </c>
      <c r="K61" s="531" t="s">
        <v>245</v>
      </c>
      <c r="L61" s="525"/>
      <c r="M61" s="9"/>
      <c r="N61" s="9"/>
      <c r="O61" s="9"/>
      <c r="P61" s="9"/>
      <c r="Q61" s="9"/>
      <c r="R61" s="9"/>
      <c r="S61" s="9"/>
      <c r="T61" s="9"/>
      <c r="U61" s="9"/>
      <c r="V61" s="9"/>
      <c r="W61" s="9"/>
      <c r="X61" s="9"/>
      <c r="Y61" s="26"/>
    </row>
    <row r="62" spans="1:25" ht="29.1" customHeight="1">
      <c r="A62" s="523"/>
      <c r="B62" s="530" cm="1">
        <f t="array" ref="B62">B61+1</f>
        <v>59</v>
      </c>
      <c r="C62" s="531" t="s">
        <v>398</v>
      </c>
      <c r="D62" s="532" t="s">
        <v>249</v>
      </c>
      <c r="E62" s="533"/>
      <c r="F62" s="533"/>
      <c r="G62" s="534" t="s">
        <v>245</v>
      </c>
      <c r="H62" s="534" t="s">
        <v>344</v>
      </c>
      <c r="I62" s="535" t="s">
        <v>364</v>
      </c>
      <c r="J62" s="535" t="s">
        <v>130</v>
      </c>
      <c r="K62" s="531" t="s">
        <v>245</v>
      </c>
      <c r="L62" s="525"/>
      <c r="M62" s="9"/>
      <c r="N62" s="9"/>
      <c r="O62" s="9"/>
      <c r="P62" s="9"/>
      <c r="Q62" s="9"/>
      <c r="R62" s="9"/>
      <c r="S62" s="9"/>
      <c r="T62" s="9"/>
      <c r="U62" s="9"/>
      <c r="V62" s="9"/>
      <c r="W62" s="9"/>
      <c r="X62" s="9"/>
      <c r="Y62" s="26"/>
    </row>
    <row r="63" spans="1:25" ht="29.1" customHeight="1">
      <c r="A63" s="523"/>
      <c r="B63" s="530" cm="1">
        <f t="array" ref="B63">B62+1</f>
        <v>60</v>
      </c>
      <c r="C63" s="531" t="s">
        <v>399</v>
      </c>
      <c r="D63" s="532" t="s">
        <v>249</v>
      </c>
      <c r="E63" s="533"/>
      <c r="F63" s="533"/>
      <c r="G63" s="534" t="s">
        <v>245</v>
      </c>
      <c r="H63" s="534" t="s">
        <v>344</v>
      </c>
      <c r="I63" s="535" t="s">
        <v>130</v>
      </c>
      <c r="J63" s="535" t="s">
        <v>130</v>
      </c>
      <c r="K63" s="531" t="s">
        <v>245</v>
      </c>
      <c r="L63" s="525"/>
      <c r="M63" s="9"/>
      <c r="N63" s="9"/>
      <c r="O63" s="9"/>
      <c r="P63" s="9"/>
      <c r="Q63" s="9"/>
      <c r="R63" s="9"/>
      <c r="S63" s="9"/>
      <c r="T63" s="9"/>
      <c r="U63" s="9"/>
      <c r="V63" s="9"/>
      <c r="W63" s="9"/>
      <c r="X63" s="9"/>
      <c r="Y63" s="26"/>
    </row>
    <row r="64" spans="1:25" ht="29.1" customHeight="1">
      <c r="A64" s="523"/>
      <c r="B64" s="530" cm="1">
        <f t="array" ref="B64">B63+1</f>
        <v>61</v>
      </c>
      <c r="C64" s="531" t="s">
        <v>400</v>
      </c>
      <c r="D64" s="532" t="s">
        <v>249</v>
      </c>
      <c r="E64" s="533"/>
      <c r="F64" s="533"/>
      <c r="G64" s="534" t="s">
        <v>245</v>
      </c>
      <c r="H64" s="534" t="s">
        <v>344</v>
      </c>
      <c r="I64" s="535" t="s">
        <v>364</v>
      </c>
      <c r="J64" s="535" t="s">
        <v>130</v>
      </c>
      <c r="K64" s="531" t="s">
        <v>245</v>
      </c>
      <c r="L64" s="525"/>
      <c r="M64" s="9"/>
      <c r="N64" s="9"/>
      <c r="O64" s="9"/>
      <c r="P64" s="9"/>
      <c r="Q64" s="9"/>
      <c r="R64" s="9"/>
      <c r="S64" s="9"/>
      <c r="T64" s="9"/>
      <c r="U64" s="9"/>
      <c r="V64" s="9"/>
      <c r="W64" s="9"/>
      <c r="X64" s="9"/>
      <c r="Y64" s="26"/>
    </row>
    <row r="65" spans="1:25" ht="29.1" customHeight="1">
      <c r="A65" s="523"/>
      <c r="B65" s="530" cm="1">
        <f t="array" ref="B65">B64+1</f>
        <v>62</v>
      </c>
      <c r="C65" s="531" t="s">
        <v>401</v>
      </c>
      <c r="D65" s="532" t="s">
        <v>249</v>
      </c>
      <c r="E65" s="533"/>
      <c r="F65" s="533"/>
      <c r="G65" s="534" t="s">
        <v>245</v>
      </c>
      <c r="H65" s="534" t="s">
        <v>344</v>
      </c>
      <c r="I65" s="535" t="s">
        <v>364</v>
      </c>
      <c r="J65" s="535" t="s">
        <v>130</v>
      </c>
      <c r="K65" s="531" t="s">
        <v>245</v>
      </c>
      <c r="L65" s="525"/>
      <c r="M65" s="9"/>
      <c r="N65" s="9"/>
      <c r="O65" s="9"/>
      <c r="P65" s="9"/>
      <c r="Q65" s="9"/>
      <c r="R65" s="9"/>
      <c r="S65" s="9"/>
      <c r="T65" s="9"/>
      <c r="U65" s="9"/>
      <c r="V65" s="9"/>
      <c r="W65" s="9"/>
      <c r="X65" s="9"/>
      <c r="Y65" s="26"/>
    </row>
    <row r="66" spans="1:25" ht="29.1" customHeight="1">
      <c r="A66" s="523"/>
      <c r="B66" s="530" cm="1">
        <f t="array" ref="B66">B65+1</f>
        <v>63</v>
      </c>
      <c r="C66" s="531" t="s">
        <v>402</v>
      </c>
      <c r="D66" s="532" t="s">
        <v>249</v>
      </c>
      <c r="E66" s="533"/>
      <c r="F66" s="533"/>
      <c r="G66" s="534" t="s">
        <v>245</v>
      </c>
      <c r="H66" s="534" t="s">
        <v>344</v>
      </c>
      <c r="I66" s="535" t="s">
        <v>364</v>
      </c>
      <c r="J66" s="535" t="s">
        <v>364</v>
      </c>
      <c r="K66" s="531" t="s">
        <v>245</v>
      </c>
      <c r="L66" s="525"/>
      <c r="M66" s="9"/>
      <c r="N66" s="9"/>
      <c r="O66" s="9"/>
      <c r="P66" s="9"/>
      <c r="Q66" s="9"/>
      <c r="R66" s="9"/>
      <c r="S66" s="9"/>
      <c r="T66" s="9"/>
      <c r="U66" s="9"/>
      <c r="V66" s="9"/>
      <c r="W66" s="9"/>
      <c r="X66" s="9"/>
      <c r="Y66" s="26"/>
    </row>
    <row r="67" spans="1:25" ht="29.1" customHeight="1">
      <c r="A67" s="523"/>
      <c r="B67" s="530" cm="1">
        <f t="array" ref="B67">B66+1</f>
        <v>64</v>
      </c>
      <c r="C67" s="531" t="s">
        <v>403</v>
      </c>
      <c r="D67" s="532" t="s">
        <v>249</v>
      </c>
      <c r="E67" s="533"/>
      <c r="F67" s="533"/>
      <c r="G67" s="534" t="s">
        <v>245</v>
      </c>
      <c r="H67" s="534" t="s">
        <v>344</v>
      </c>
      <c r="I67" s="535" t="s">
        <v>364</v>
      </c>
      <c r="J67" s="535" t="s">
        <v>130</v>
      </c>
      <c r="K67" s="531" t="s">
        <v>245</v>
      </c>
      <c r="L67" s="525"/>
      <c r="M67" s="9"/>
      <c r="N67" s="9"/>
      <c r="O67" s="9"/>
      <c r="P67" s="9"/>
      <c r="Q67" s="9"/>
      <c r="R67" s="9"/>
      <c r="S67" s="9"/>
      <c r="T67" s="9"/>
      <c r="U67" s="9"/>
      <c r="V67" s="9"/>
      <c r="W67" s="9"/>
      <c r="X67" s="9"/>
      <c r="Y67" s="26"/>
    </row>
    <row r="68" spans="1:25" ht="29.1" customHeight="1">
      <c r="A68" s="523"/>
      <c r="B68" s="530" cm="1">
        <f t="array" ref="B68">B67+1</f>
        <v>65</v>
      </c>
      <c r="C68" s="531" t="s">
        <v>404</v>
      </c>
      <c r="D68" s="532" t="s">
        <v>249</v>
      </c>
      <c r="E68" s="533"/>
      <c r="F68" s="533"/>
      <c r="G68" s="534" t="s">
        <v>130</v>
      </c>
      <c r="H68" s="534" t="s">
        <v>339</v>
      </c>
      <c r="I68" s="535" t="s">
        <v>130</v>
      </c>
      <c r="J68" s="535" t="s">
        <v>130</v>
      </c>
      <c r="K68" s="531" t="s">
        <v>245</v>
      </c>
      <c r="L68" s="525"/>
      <c r="M68" s="9"/>
      <c r="N68" s="9"/>
      <c r="O68" s="9"/>
      <c r="P68" s="9"/>
      <c r="Q68" s="9"/>
      <c r="R68" s="9"/>
      <c r="S68" s="9"/>
      <c r="T68" s="9"/>
      <c r="U68" s="9"/>
      <c r="V68" s="9"/>
      <c r="W68" s="9"/>
      <c r="X68" s="9"/>
      <c r="Y68" s="26"/>
    </row>
    <row r="69" spans="1:25" ht="29.1" customHeight="1">
      <c r="A69" s="523"/>
      <c r="B69" s="530" cm="1">
        <f t="array" ref="B69">B68+1</f>
        <v>66</v>
      </c>
      <c r="C69" s="531" t="s">
        <v>405</v>
      </c>
      <c r="D69" s="534" t="s">
        <v>248</v>
      </c>
      <c r="E69" s="533"/>
      <c r="F69" s="533"/>
      <c r="G69" s="534" t="s">
        <v>245</v>
      </c>
      <c r="H69" s="534" t="s">
        <v>344</v>
      </c>
      <c r="I69" s="535" t="s">
        <v>130</v>
      </c>
      <c r="J69" s="535" t="s">
        <v>130</v>
      </c>
      <c r="K69" s="531" t="s">
        <v>245</v>
      </c>
      <c r="L69" s="525"/>
      <c r="M69" s="9"/>
      <c r="N69" s="9"/>
      <c r="O69" s="9"/>
      <c r="P69" s="9"/>
      <c r="Q69" s="9"/>
      <c r="R69" s="9"/>
      <c r="S69" s="9"/>
      <c r="T69" s="9"/>
      <c r="U69" s="9"/>
      <c r="V69" s="9"/>
      <c r="W69" s="9"/>
      <c r="X69" s="9"/>
      <c r="Y69" s="26"/>
    </row>
    <row r="70" spans="1:25" ht="29.1" customHeight="1">
      <c r="A70" s="523"/>
      <c r="B70" s="530" cm="1">
        <f t="array" ref="B70">B69+1</f>
        <v>67</v>
      </c>
      <c r="C70" s="531" t="s">
        <v>406</v>
      </c>
      <c r="D70" s="534" t="s">
        <v>248</v>
      </c>
      <c r="E70" s="533"/>
      <c r="F70" s="533"/>
      <c r="G70" s="534" t="s">
        <v>245</v>
      </c>
      <c r="H70" s="534" t="s">
        <v>344</v>
      </c>
      <c r="I70" s="535" t="s">
        <v>130</v>
      </c>
      <c r="J70" s="535" t="s">
        <v>130</v>
      </c>
      <c r="K70" s="531" t="s">
        <v>245</v>
      </c>
      <c r="L70" s="525"/>
      <c r="M70" s="9"/>
      <c r="N70" s="9"/>
      <c r="O70" s="9"/>
      <c r="P70" s="9"/>
      <c r="Q70" s="9"/>
      <c r="R70" s="9"/>
      <c r="S70" s="9"/>
      <c r="T70" s="9"/>
      <c r="U70" s="9"/>
      <c r="V70" s="9"/>
      <c r="W70" s="9"/>
      <c r="X70" s="9"/>
      <c r="Y70" s="26"/>
    </row>
    <row r="71" spans="1:25" ht="29.4" customHeight="1">
      <c r="A71" s="523"/>
      <c r="B71" s="536" cm="1">
        <f t="array" ref="B71">B70+1</f>
        <v>68</v>
      </c>
      <c r="C71" s="537" t="s">
        <v>407</v>
      </c>
      <c r="D71" s="538" t="s">
        <v>248</v>
      </c>
      <c r="E71" s="102"/>
      <c r="F71" s="102"/>
      <c r="G71" s="538" t="s">
        <v>130</v>
      </c>
      <c r="H71" s="538" t="s">
        <v>339</v>
      </c>
      <c r="I71" s="539" t="s">
        <v>130</v>
      </c>
      <c r="J71" s="539" t="s">
        <v>130</v>
      </c>
      <c r="K71" s="531" t="s">
        <v>245</v>
      </c>
      <c r="L71" s="525"/>
      <c r="M71" s="9"/>
      <c r="N71" s="9"/>
      <c r="O71" s="9"/>
      <c r="P71" s="9"/>
      <c r="Q71" s="9"/>
      <c r="R71" s="9"/>
      <c r="S71" s="9"/>
      <c r="T71" s="9"/>
      <c r="U71" s="9"/>
      <c r="V71" s="9"/>
      <c r="W71" s="9"/>
      <c r="X71" s="9"/>
      <c r="Y71" s="26"/>
    </row>
    <row r="72" spans="1:25" ht="29.1" customHeight="1">
      <c r="A72" s="523"/>
      <c r="B72" s="540" cm="1">
        <f t="array" ref="B72">B71+1</f>
        <v>69</v>
      </c>
      <c r="C72" s="541" t="s">
        <v>273</v>
      </c>
      <c r="D72" s="542" t="s">
        <v>265</v>
      </c>
      <c r="E72" s="543"/>
      <c r="F72" s="543"/>
      <c r="G72" s="544" t="s">
        <v>130</v>
      </c>
      <c r="H72" s="544" t="s">
        <v>344</v>
      </c>
      <c r="I72" s="153" t="s">
        <v>245</v>
      </c>
      <c r="J72" s="153" t="s">
        <v>245</v>
      </c>
      <c r="K72" s="531" t="s">
        <v>245</v>
      </c>
      <c r="L72" s="525"/>
      <c r="M72" s="9"/>
      <c r="N72" s="9"/>
      <c r="O72" s="9"/>
      <c r="P72" s="9"/>
      <c r="Q72" s="9"/>
      <c r="R72" s="9"/>
      <c r="S72" s="9"/>
      <c r="T72" s="9"/>
      <c r="U72" s="9"/>
      <c r="V72" s="9"/>
      <c r="W72" s="9"/>
      <c r="X72" s="9"/>
      <c r="Y72" s="26"/>
    </row>
    <row r="73" spans="1:25" ht="29.1" customHeight="1">
      <c r="A73" s="523"/>
      <c r="B73" s="530" cm="1">
        <f t="array" ref="B73">B72+1</f>
        <v>70</v>
      </c>
      <c r="C73" s="531" t="s">
        <v>274</v>
      </c>
      <c r="D73" s="532" t="s">
        <v>265</v>
      </c>
      <c r="E73" s="533"/>
      <c r="F73" s="533"/>
      <c r="G73" s="534" t="s">
        <v>130</v>
      </c>
      <c r="H73" s="534" t="s">
        <v>344</v>
      </c>
      <c r="I73" s="535" t="s">
        <v>245</v>
      </c>
      <c r="J73" s="535" t="s">
        <v>245</v>
      </c>
      <c r="K73" s="531" t="s">
        <v>245</v>
      </c>
      <c r="L73" s="525"/>
      <c r="M73" s="9"/>
      <c r="N73" s="9"/>
      <c r="O73" s="9"/>
      <c r="P73" s="9"/>
      <c r="Q73" s="9"/>
      <c r="R73" s="9"/>
      <c r="S73" s="9"/>
      <c r="T73" s="9"/>
      <c r="U73" s="9"/>
      <c r="V73" s="9"/>
      <c r="W73" s="9"/>
      <c r="X73" s="9"/>
      <c r="Y73" s="26"/>
    </row>
    <row r="74" spans="1:25" ht="29.1" customHeight="1">
      <c r="A74" s="523"/>
      <c r="B74" s="530" cm="1">
        <f t="array" ref="B74">B73+1</f>
        <v>71</v>
      </c>
      <c r="C74" s="531" t="s">
        <v>275</v>
      </c>
      <c r="D74" s="532" t="s">
        <v>265</v>
      </c>
      <c r="E74" s="533"/>
      <c r="F74" s="533"/>
      <c r="G74" s="534" t="s">
        <v>130</v>
      </c>
      <c r="H74" s="534" t="s">
        <v>344</v>
      </c>
      <c r="I74" s="535" t="s">
        <v>245</v>
      </c>
      <c r="J74" s="535" t="s">
        <v>245</v>
      </c>
      <c r="K74" s="531" t="s">
        <v>245</v>
      </c>
      <c r="L74" s="525"/>
      <c r="M74" s="9"/>
      <c r="N74" s="9"/>
      <c r="O74" s="9"/>
      <c r="P74" s="9"/>
      <c r="Q74" s="9"/>
      <c r="R74" s="9"/>
      <c r="S74" s="9"/>
      <c r="T74" s="9"/>
      <c r="U74" s="9"/>
      <c r="V74" s="9"/>
      <c r="W74" s="9"/>
      <c r="X74" s="9"/>
      <c r="Y74" s="26"/>
    </row>
    <row r="75" spans="1:25" ht="29.1" customHeight="1">
      <c r="A75" s="523"/>
      <c r="B75" s="530" cm="1">
        <f t="array" ref="B75">B74+1</f>
        <v>72</v>
      </c>
      <c r="C75" s="531" t="s">
        <v>269</v>
      </c>
      <c r="D75" s="532" t="s">
        <v>265</v>
      </c>
      <c r="E75" s="533"/>
      <c r="F75" s="533"/>
      <c r="G75" s="534" t="s">
        <v>245</v>
      </c>
      <c r="H75" s="534" t="s">
        <v>344</v>
      </c>
      <c r="I75" s="535" t="s">
        <v>245</v>
      </c>
      <c r="J75" s="535" t="s">
        <v>245</v>
      </c>
      <c r="K75" s="531" t="s">
        <v>245</v>
      </c>
      <c r="L75" s="525"/>
      <c r="M75" s="9"/>
      <c r="N75" s="9"/>
      <c r="O75" s="9"/>
      <c r="P75" s="9"/>
      <c r="Q75" s="9"/>
      <c r="R75" s="9"/>
      <c r="S75" s="9"/>
      <c r="T75" s="9"/>
      <c r="U75" s="9"/>
      <c r="V75" s="9"/>
      <c r="W75" s="9"/>
      <c r="X75" s="9"/>
      <c r="Y75" s="26"/>
    </row>
    <row r="76" spans="1:25" ht="29.4" customHeight="1">
      <c r="A76" s="523"/>
      <c r="B76" s="530" cm="1">
        <f t="array" ref="B76">B75+1</f>
        <v>73</v>
      </c>
      <c r="C76" s="531" t="s">
        <v>282</v>
      </c>
      <c r="D76" s="532" t="s">
        <v>265</v>
      </c>
      <c r="E76" s="533"/>
      <c r="F76" s="533"/>
      <c r="G76" s="534" t="s">
        <v>372</v>
      </c>
      <c r="H76" s="534" t="s">
        <v>373</v>
      </c>
      <c r="I76" s="535" t="s">
        <v>245</v>
      </c>
      <c r="J76" s="535" t="s">
        <v>245</v>
      </c>
      <c r="K76" s="531" t="s">
        <v>245</v>
      </c>
      <c r="L76" s="525"/>
      <c r="M76" s="9"/>
      <c r="N76" s="9"/>
      <c r="O76" s="9"/>
      <c r="P76" s="9"/>
      <c r="Q76" s="9"/>
      <c r="R76" s="9"/>
      <c r="S76" s="9"/>
      <c r="T76" s="9"/>
      <c r="U76" s="9"/>
      <c r="V76" s="9"/>
      <c r="W76" s="9"/>
      <c r="X76" s="9"/>
      <c r="Y76" s="26"/>
    </row>
    <row r="77" spans="1:25" ht="29.1" customHeight="1">
      <c r="A77" s="523"/>
      <c r="B77" s="530" cm="1">
        <f t="array" ref="B77">B76+1</f>
        <v>74</v>
      </c>
      <c r="C77" s="531" t="s">
        <v>279</v>
      </c>
      <c r="D77" s="532" t="s">
        <v>265</v>
      </c>
      <c r="E77" s="533"/>
      <c r="F77" s="533"/>
      <c r="G77" s="534" t="s">
        <v>245</v>
      </c>
      <c r="H77" s="534" t="s">
        <v>344</v>
      </c>
      <c r="I77" s="535" t="s">
        <v>245</v>
      </c>
      <c r="J77" s="535" t="s">
        <v>245</v>
      </c>
      <c r="K77" s="531" t="s">
        <v>245</v>
      </c>
      <c r="L77" s="525"/>
      <c r="M77" s="9"/>
      <c r="N77" s="9"/>
      <c r="O77" s="9"/>
      <c r="P77" s="9"/>
      <c r="Q77" s="9"/>
      <c r="R77" s="9"/>
      <c r="S77" s="9"/>
      <c r="T77" s="9"/>
      <c r="U77" s="9"/>
      <c r="V77" s="9"/>
      <c r="W77" s="9"/>
      <c r="X77" s="9"/>
      <c r="Y77" s="26"/>
    </row>
    <row r="78" spans="1:25" ht="29.1" customHeight="1">
      <c r="A78" s="523"/>
      <c r="B78" s="530" cm="1">
        <f t="array" ref="B78">B77+1</f>
        <v>75</v>
      </c>
      <c r="C78" s="531" t="s">
        <v>276</v>
      </c>
      <c r="D78" s="532" t="s">
        <v>265</v>
      </c>
      <c r="E78" s="533"/>
      <c r="F78" s="533"/>
      <c r="G78" s="534" t="s">
        <v>130</v>
      </c>
      <c r="H78" s="534" t="s">
        <v>344</v>
      </c>
      <c r="I78" s="535" t="s">
        <v>245</v>
      </c>
      <c r="J78" s="535" t="s">
        <v>245</v>
      </c>
      <c r="K78" s="531" t="s">
        <v>245</v>
      </c>
      <c r="L78" s="525"/>
      <c r="M78" s="9"/>
      <c r="N78" s="9"/>
      <c r="O78" s="9"/>
      <c r="P78" s="9"/>
      <c r="Q78" s="9"/>
      <c r="R78" s="9"/>
      <c r="S78" s="9"/>
      <c r="T78" s="9"/>
      <c r="U78" s="9"/>
      <c r="V78" s="9"/>
      <c r="W78" s="9"/>
      <c r="X78" s="9"/>
      <c r="Y78" s="26"/>
    </row>
    <row r="79" spans="1:25" ht="29.1" customHeight="1">
      <c r="A79" s="523"/>
      <c r="B79" s="530" cm="1">
        <f t="array" ref="B79">B78+1</f>
        <v>76</v>
      </c>
      <c r="C79" s="531" t="s">
        <v>280</v>
      </c>
      <c r="D79" s="532" t="s">
        <v>265</v>
      </c>
      <c r="E79" s="533"/>
      <c r="F79" s="533"/>
      <c r="G79" s="534" t="s">
        <v>245</v>
      </c>
      <c r="H79" s="534" t="s">
        <v>344</v>
      </c>
      <c r="I79" s="535" t="s">
        <v>245</v>
      </c>
      <c r="J79" s="535" t="s">
        <v>245</v>
      </c>
      <c r="K79" s="531" t="s">
        <v>245</v>
      </c>
      <c r="L79" s="525"/>
      <c r="M79" s="9"/>
      <c r="N79" s="9"/>
      <c r="O79" s="9"/>
      <c r="P79" s="9"/>
      <c r="Q79" s="9"/>
      <c r="R79" s="9"/>
      <c r="S79" s="9"/>
      <c r="T79" s="9"/>
      <c r="U79" s="9"/>
      <c r="V79" s="9"/>
      <c r="W79" s="9"/>
      <c r="X79" s="9"/>
      <c r="Y79" s="26"/>
    </row>
    <row r="80" spans="1:25" ht="29.4" customHeight="1">
      <c r="A80" s="523"/>
      <c r="B80" s="536" cm="1">
        <f t="array" ref="B80">B79+1</f>
        <v>77</v>
      </c>
      <c r="C80" s="537" t="s">
        <v>277</v>
      </c>
      <c r="D80" s="545" t="s">
        <v>265</v>
      </c>
      <c r="E80" s="102"/>
      <c r="F80" s="102"/>
      <c r="G80" s="538" t="s">
        <v>130</v>
      </c>
      <c r="H80" s="538" t="s">
        <v>344</v>
      </c>
      <c r="I80" s="539" t="s">
        <v>245</v>
      </c>
      <c r="J80" s="539" t="s">
        <v>245</v>
      </c>
      <c r="K80" s="531" t="s">
        <v>245</v>
      </c>
      <c r="L80" s="525"/>
      <c r="M80" s="9"/>
      <c r="N80" s="9"/>
      <c r="O80" s="9"/>
      <c r="P80" s="9"/>
      <c r="Q80" s="9"/>
      <c r="R80" s="9"/>
      <c r="S80" s="9"/>
      <c r="T80" s="9"/>
      <c r="U80" s="9"/>
      <c r="V80" s="9"/>
      <c r="W80" s="9"/>
      <c r="X80" s="9"/>
      <c r="Y80" s="26"/>
    </row>
    <row r="81" spans="1:25" ht="14.1" customHeight="1">
      <c r="A81" s="523"/>
      <c r="B81" s="540" cm="1">
        <f t="array" ref="B81">B80+1</f>
        <v>78</v>
      </c>
      <c r="C81" s="541" t="s">
        <v>299</v>
      </c>
      <c r="D81" s="542" t="s">
        <v>408</v>
      </c>
      <c r="E81" s="543"/>
      <c r="F81" s="543"/>
      <c r="G81" s="542" t="s">
        <v>130</v>
      </c>
      <c r="H81" s="544" t="s">
        <v>409</v>
      </c>
      <c r="I81" s="541" t="s">
        <v>130</v>
      </c>
      <c r="J81" s="153" t="s">
        <v>245</v>
      </c>
      <c r="K81" s="531" t="s">
        <v>245</v>
      </c>
      <c r="L81" s="525"/>
      <c r="M81" s="9"/>
      <c r="N81" s="9"/>
      <c r="O81" s="9"/>
      <c r="P81" s="9"/>
      <c r="Q81" s="9"/>
      <c r="R81" s="9"/>
      <c r="S81" s="9"/>
      <c r="T81" s="9"/>
      <c r="U81" s="9"/>
      <c r="V81" s="9"/>
      <c r="W81" s="9"/>
      <c r="X81" s="9"/>
      <c r="Y81" s="26"/>
    </row>
    <row r="82" spans="1:25" ht="13.5" customHeight="1">
      <c r="A82" s="523"/>
      <c r="B82" s="530" cm="1">
        <f t="array" ref="B82">B81+1</f>
        <v>79</v>
      </c>
      <c r="C82" s="531" t="s">
        <v>298</v>
      </c>
      <c r="D82" s="532" t="s">
        <v>408</v>
      </c>
      <c r="E82" s="533"/>
      <c r="F82" s="533"/>
      <c r="G82" s="532" t="s">
        <v>130</v>
      </c>
      <c r="H82" s="534" t="s">
        <v>409</v>
      </c>
      <c r="I82" s="531" t="s">
        <v>130</v>
      </c>
      <c r="J82" s="535" t="s">
        <v>245</v>
      </c>
      <c r="K82" s="531" t="s">
        <v>245</v>
      </c>
      <c r="L82" s="525"/>
      <c r="M82" s="9"/>
      <c r="N82" s="9"/>
      <c r="O82" s="9"/>
      <c r="P82" s="9"/>
      <c r="Q82" s="9"/>
      <c r="R82" s="9"/>
      <c r="S82" s="9"/>
      <c r="T82" s="9"/>
      <c r="U82" s="9"/>
      <c r="V82" s="9"/>
      <c r="W82" s="9"/>
      <c r="X82" s="9"/>
      <c r="Y82" s="26"/>
    </row>
    <row r="83" spans="1:25" ht="30.9" customHeight="1">
      <c r="A83" s="523"/>
      <c r="B83" s="536" cm="1">
        <f t="array" ref="B83">B82+1</f>
        <v>80</v>
      </c>
      <c r="C83" s="537" t="s">
        <v>300</v>
      </c>
      <c r="D83" s="545" t="s">
        <v>408</v>
      </c>
      <c r="E83" s="102"/>
      <c r="F83" s="102"/>
      <c r="G83" s="545" t="s">
        <v>245</v>
      </c>
      <c r="H83" s="538" t="s">
        <v>410</v>
      </c>
      <c r="I83" s="537" t="s">
        <v>130</v>
      </c>
      <c r="J83" s="539" t="s">
        <v>59</v>
      </c>
      <c r="K83" s="531" t="s">
        <v>245</v>
      </c>
      <c r="L83" s="525"/>
      <c r="M83" s="9"/>
      <c r="N83" s="9"/>
      <c r="O83" s="9"/>
      <c r="P83" s="9"/>
      <c r="Q83" s="9"/>
      <c r="R83" s="9"/>
      <c r="S83" s="9"/>
      <c r="T83" s="9"/>
      <c r="U83" s="9"/>
      <c r="V83" s="9"/>
      <c r="W83" s="9"/>
      <c r="X83" s="9"/>
      <c r="Y83" s="26"/>
    </row>
    <row r="84" spans="1:25" ht="14.1" customHeight="1">
      <c r="A84" s="523"/>
      <c r="B84" s="540" cm="1">
        <f t="array" ref="B84">B83+1</f>
        <v>81</v>
      </c>
      <c r="C84" s="543"/>
      <c r="D84" s="546"/>
      <c r="E84" s="547"/>
      <c r="F84" s="547"/>
      <c r="G84" s="546"/>
      <c r="H84" s="548"/>
      <c r="I84" s="547"/>
      <c r="J84" s="547"/>
      <c r="K84" s="531" t="s">
        <v>245</v>
      </c>
      <c r="L84" s="525"/>
      <c r="M84" s="9"/>
      <c r="N84" s="9"/>
      <c r="O84" s="9"/>
      <c r="P84" s="9"/>
      <c r="Q84" s="9"/>
      <c r="R84" s="9"/>
      <c r="S84" s="9"/>
      <c r="T84" s="9"/>
      <c r="U84" s="9"/>
      <c r="V84" s="9"/>
      <c r="W84" s="9"/>
      <c r="X84" s="9"/>
      <c r="Y84" s="26"/>
    </row>
    <row r="85" spans="1:25" ht="13.5" customHeight="1">
      <c r="A85" s="523"/>
      <c r="B85" s="530" cm="1">
        <f t="array" ref="B85">B84+1</f>
        <v>82</v>
      </c>
      <c r="C85" s="549"/>
      <c r="D85" s="550"/>
      <c r="E85" s="549"/>
      <c r="F85" s="549"/>
      <c r="G85" s="550"/>
      <c r="H85" s="551"/>
      <c r="I85" s="549"/>
      <c r="J85" s="549"/>
      <c r="K85" s="533"/>
      <c r="L85" s="525"/>
      <c r="M85" s="9"/>
      <c r="N85" s="9"/>
      <c r="O85" s="9"/>
      <c r="P85" s="9"/>
      <c r="Q85" s="9"/>
      <c r="R85" s="9"/>
      <c r="S85" s="9"/>
      <c r="T85" s="9"/>
      <c r="U85" s="9"/>
      <c r="V85" s="9"/>
      <c r="W85" s="9"/>
      <c r="X85" s="9"/>
      <c r="Y85" s="26"/>
    </row>
    <row r="86" spans="1:25" ht="13.5" customHeight="1">
      <c r="A86" s="523"/>
      <c r="B86" s="530" cm="1">
        <f t="array" ref="B86">B85+1</f>
        <v>83</v>
      </c>
      <c r="C86" s="549"/>
      <c r="D86" s="550"/>
      <c r="E86" s="549"/>
      <c r="F86" s="549"/>
      <c r="G86" s="550"/>
      <c r="H86" s="551"/>
      <c r="I86" s="549"/>
      <c r="J86" s="549"/>
      <c r="K86" s="533"/>
      <c r="L86" s="525"/>
      <c r="M86" s="9"/>
      <c r="N86" s="9"/>
      <c r="O86" s="9"/>
      <c r="P86" s="9"/>
      <c r="Q86" s="9"/>
      <c r="R86" s="9"/>
      <c r="S86" s="9"/>
      <c r="T86" s="9"/>
      <c r="U86" s="9"/>
      <c r="V86" s="9"/>
      <c r="W86" s="9"/>
      <c r="X86" s="9"/>
      <c r="Y86" s="26"/>
    </row>
    <row r="87" spans="1:25" ht="13.5" customHeight="1">
      <c r="A87" s="523"/>
      <c r="B87" s="530" cm="1">
        <f t="array" ref="B87">B86+1</f>
        <v>84</v>
      </c>
      <c r="C87" s="549"/>
      <c r="D87" s="550"/>
      <c r="E87" s="549"/>
      <c r="F87" s="549"/>
      <c r="G87" s="550"/>
      <c r="H87" s="551"/>
      <c r="I87" s="549"/>
      <c r="J87" s="549"/>
      <c r="K87" s="533"/>
      <c r="L87" s="525"/>
      <c r="M87" s="9"/>
      <c r="N87" s="9"/>
      <c r="O87" s="9"/>
      <c r="P87" s="9"/>
      <c r="Q87" s="9"/>
      <c r="R87" s="9"/>
      <c r="S87" s="9"/>
      <c r="T87" s="9"/>
      <c r="U87" s="9"/>
      <c r="V87" s="9"/>
      <c r="W87" s="9"/>
      <c r="X87" s="9"/>
      <c r="Y87" s="26"/>
    </row>
    <row r="88" spans="1:25" ht="13.5" customHeight="1">
      <c r="A88" s="523"/>
      <c r="B88" s="530" cm="1">
        <f t="array" ref="B88">B87+1</f>
        <v>85</v>
      </c>
      <c r="C88" s="549"/>
      <c r="D88" s="550"/>
      <c r="E88" s="549"/>
      <c r="F88" s="549"/>
      <c r="G88" s="550"/>
      <c r="H88" s="551"/>
      <c r="I88" s="549"/>
      <c r="J88" s="549"/>
      <c r="K88" s="533"/>
      <c r="L88" s="525"/>
      <c r="M88" s="9"/>
      <c r="N88" s="9"/>
      <c r="O88" s="9"/>
      <c r="P88" s="9"/>
      <c r="Q88" s="9"/>
      <c r="R88" s="9"/>
      <c r="S88" s="9"/>
      <c r="T88" s="9"/>
      <c r="U88" s="9"/>
      <c r="V88" s="9"/>
      <c r="W88" s="9"/>
      <c r="X88" s="9"/>
      <c r="Y88" s="26"/>
    </row>
    <row r="89" spans="1:25" ht="13.5" customHeight="1">
      <c r="A89" s="523"/>
      <c r="B89" s="530" cm="1">
        <f t="array" ref="B89">B88+1</f>
        <v>86</v>
      </c>
      <c r="C89" s="549"/>
      <c r="D89" s="550"/>
      <c r="E89" s="549"/>
      <c r="F89" s="549"/>
      <c r="G89" s="550"/>
      <c r="H89" s="551"/>
      <c r="I89" s="549"/>
      <c r="J89" s="549"/>
      <c r="K89" s="533"/>
      <c r="L89" s="525"/>
      <c r="M89" s="9"/>
      <c r="N89" s="9"/>
      <c r="O89" s="9"/>
      <c r="P89" s="9"/>
      <c r="Q89" s="9"/>
      <c r="R89" s="9"/>
      <c r="S89" s="9"/>
      <c r="T89" s="9"/>
      <c r="U89" s="9"/>
      <c r="V89" s="9"/>
      <c r="W89" s="9"/>
      <c r="X89" s="9"/>
      <c r="Y89" s="26"/>
    </row>
    <row r="90" spans="1:25" ht="13.5" customHeight="1">
      <c r="A90" s="523"/>
      <c r="B90" s="530" cm="1">
        <f t="array" ref="B90">B89+1</f>
        <v>87</v>
      </c>
      <c r="C90" s="549"/>
      <c r="D90" s="550"/>
      <c r="E90" s="549"/>
      <c r="F90" s="549"/>
      <c r="G90" s="550"/>
      <c r="H90" s="551"/>
      <c r="I90" s="549"/>
      <c r="J90" s="549"/>
      <c r="K90" s="533"/>
      <c r="L90" s="525"/>
      <c r="M90" s="9"/>
      <c r="N90" s="9"/>
      <c r="O90" s="9"/>
      <c r="P90" s="9"/>
      <c r="Q90" s="9"/>
      <c r="R90" s="9"/>
      <c r="S90" s="9"/>
      <c r="T90" s="9"/>
      <c r="U90" s="9"/>
      <c r="V90" s="9"/>
      <c r="W90" s="9"/>
      <c r="X90" s="9"/>
      <c r="Y90" s="26"/>
    </row>
    <row r="91" spans="1:25" ht="13.5" customHeight="1">
      <c r="A91" s="523"/>
      <c r="B91" s="530" cm="1">
        <f t="array" ref="B91">B90+1</f>
        <v>88</v>
      </c>
      <c r="C91" s="549"/>
      <c r="D91" s="550"/>
      <c r="E91" s="549"/>
      <c r="F91" s="549"/>
      <c r="G91" s="550"/>
      <c r="H91" s="551"/>
      <c r="I91" s="549"/>
      <c r="J91" s="549"/>
      <c r="K91" s="533"/>
      <c r="L91" s="525"/>
      <c r="M91" s="9"/>
      <c r="N91" s="9"/>
      <c r="O91" s="9"/>
      <c r="P91" s="9"/>
      <c r="Q91" s="9"/>
      <c r="R91" s="9"/>
      <c r="S91" s="9"/>
      <c r="T91" s="9"/>
      <c r="U91" s="9"/>
      <c r="V91" s="9"/>
      <c r="W91" s="9"/>
      <c r="X91" s="9"/>
      <c r="Y91" s="26"/>
    </row>
    <row r="92" spans="1:25" ht="13.5" customHeight="1">
      <c r="A92" s="523"/>
      <c r="B92" s="530" cm="1">
        <f t="array" ref="B92">B91+1</f>
        <v>89</v>
      </c>
      <c r="C92" s="549"/>
      <c r="D92" s="550"/>
      <c r="E92" s="549"/>
      <c r="F92" s="549"/>
      <c r="G92" s="550"/>
      <c r="H92" s="551"/>
      <c r="I92" s="549"/>
      <c r="J92" s="549"/>
      <c r="K92" s="533"/>
      <c r="L92" s="525"/>
      <c r="M92" s="9"/>
      <c r="N92" s="9"/>
      <c r="O92" s="9"/>
      <c r="P92" s="9"/>
      <c r="Q92" s="9"/>
      <c r="R92" s="9"/>
      <c r="S92" s="9"/>
      <c r="T92" s="9"/>
      <c r="U92" s="9"/>
      <c r="V92" s="9"/>
      <c r="W92" s="9"/>
      <c r="X92" s="9"/>
      <c r="Y92" s="26"/>
    </row>
    <row r="93" spans="1:25" ht="13.5" customHeight="1">
      <c r="A93" s="523"/>
      <c r="B93" s="530" cm="1">
        <f t="array" ref="B93">B92+1</f>
        <v>90</v>
      </c>
      <c r="C93" s="549"/>
      <c r="D93" s="550"/>
      <c r="E93" s="549"/>
      <c r="F93" s="549"/>
      <c r="G93" s="550"/>
      <c r="H93" s="551"/>
      <c r="I93" s="549"/>
      <c r="J93" s="549"/>
      <c r="K93" s="533"/>
      <c r="L93" s="525"/>
      <c r="M93" s="9"/>
      <c r="N93" s="9"/>
      <c r="O93" s="9"/>
      <c r="P93" s="9"/>
      <c r="Q93" s="9"/>
      <c r="R93" s="9"/>
      <c r="S93" s="9"/>
      <c r="T93" s="9"/>
      <c r="U93" s="9"/>
      <c r="V93" s="9"/>
      <c r="W93" s="9"/>
      <c r="X93" s="9"/>
      <c r="Y93" s="26"/>
    </row>
    <row r="94" spans="1:25" ht="13.5" customHeight="1">
      <c r="A94" s="523"/>
      <c r="B94" s="530" cm="1">
        <f t="array" ref="B94">B93+1</f>
        <v>91</v>
      </c>
      <c r="C94" s="549"/>
      <c r="D94" s="550"/>
      <c r="E94" s="549"/>
      <c r="F94" s="549"/>
      <c r="G94" s="550"/>
      <c r="H94" s="551"/>
      <c r="I94" s="549"/>
      <c r="J94" s="549"/>
      <c r="K94" s="533"/>
      <c r="L94" s="525"/>
      <c r="M94" s="9"/>
      <c r="N94" s="9"/>
      <c r="O94" s="9"/>
      <c r="P94" s="9"/>
      <c r="Q94" s="9"/>
      <c r="R94" s="9"/>
      <c r="S94" s="9"/>
      <c r="T94" s="9"/>
      <c r="U94" s="9"/>
      <c r="V94" s="9"/>
      <c r="W94" s="9"/>
      <c r="X94" s="9"/>
      <c r="Y94" s="26"/>
    </row>
    <row r="95" spans="1:25" ht="13.5" customHeight="1">
      <c r="A95" s="523"/>
      <c r="B95" s="530" cm="1">
        <f t="array" ref="B95">B94+1</f>
        <v>92</v>
      </c>
      <c r="C95" s="549"/>
      <c r="D95" s="550"/>
      <c r="E95" s="549"/>
      <c r="F95" s="549"/>
      <c r="G95" s="550"/>
      <c r="H95" s="551"/>
      <c r="I95" s="549"/>
      <c r="J95" s="549"/>
      <c r="K95" s="533"/>
      <c r="L95" s="525"/>
      <c r="M95" s="9"/>
      <c r="N95" s="9"/>
      <c r="O95" s="9"/>
      <c r="P95" s="9"/>
      <c r="Q95" s="9"/>
      <c r="R95" s="9"/>
      <c r="S95" s="9"/>
      <c r="T95" s="9"/>
      <c r="U95" s="9"/>
      <c r="V95" s="9"/>
      <c r="W95" s="9"/>
      <c r="X95" s="9"/>
      <c r="Y95" s="26"/>
    </row>
    <row r="96" spans="1:25" ht="13.5" customHeight="1">
      <c r="A96" s="523"/>
      <c r="B96" s="530" cm="1">
        <f t="array" ref="B96">B95+1</f>
        <v>93</v>
      </c>
      <c r="C96" s="549"/>
      <c r="D96" s="550"/>
      <c r="E96" s="549"/>
      <c r="F96" s="549"/>
      <c r="G96" s="550"/>
      <c r="H96" s="551"/>
      <c r="I96" s="549"/>
      <c r="J96" s="549"/>
      <c r="K96" s="533"/>
      <c r="L96" s="525"/>
      <c r="M96" s="9"/>
      <c r="N96" s="9"/>
      <c r="O96" s="9"/>
      <c r="P96" s="9"/>
      <c r="Q96" s="9"/>
      <c r="R96" s="9"/>
      <c r="S96" s="9"/>
      <c r="T96" s="9"/>
      <c r="U96" s="9"/>
      <c r="V96" s="9"/>
      <c r="W96" s="9"/>
      <c r="X96" s="9"/>
      <c r="Y96" s="26"/>
    </row>
    <row r="97" spans="1:25" ht="13.5" customHeight="1">
      <c r="A97" s="523"/>
      <c r="B97" s="530" cm="1">
        <f t="array" ref="B97">B96+1</f>
        <v>94</v>
      </c>
      <c r="C97" s="549"/>
      <c r="D97" s="550"/>
      <c r="E97" s="549"/>
      <c r="F97" s="549"/>
      <c r="G97" s="550"/>
      <c r="H97" s="551"/>
      <c r="I97" s="549"/>
      <c r="J97" s="549"/>
      <c r="K97" s="533"/>
      <c r="L97" s="525"/>
      <c r="M97" s="9"/>
      <c r="N97" s="9"/>
      <c r="O97" s="9"/>
      <c r="P97" s="9"/>
      <c r="Q97" s="9"/>
      <c r="R97" s="9"/>
      <c r="S97" s="9"/>
      <c r="T97" s="9"/>
      <c r="U97" s="9"/>
      <c r="V97" s="9"/>
      <c r="W97" s="9"/>
      <c r="X97" s="9"/>
      <c r="Y97" s="26"/>
    </row>
    <row r="98" spans="1:25" ht="13.5" customHeight="1">
      <c r="A98" s="523"/>
      <c r="B98" s="530" cm="1">
        <f t="array" ref="B98">B97+1</f>
        <v>95</v>
      </c>
      <c r="C98" s="549"/>
      <c r="D98" s="550"/>
      <c r="E98" s="549"/>
      <c r="F98" s="549"/>
      <c r="G98" s="550"/>
      <c r="H98" s="551"/>
      <c r="I98" s="549"/>
      <c r="J98" s="549"/>
      <c r="K98" s="533"/>
      <c r="L98" s="525"/>
      <c r="M98" s="9"/>
      <c r="N98" s="9"/>
      <c r="O98" s="9"/>
      <c r="P98" s="9"/>
      <c r="Q98" s="9"/>
      <c r="R98" s="9"/>
      <c r="S98" s="9"/>
      <c r="T98" s="9"/>
      <c r="U98" s="9"/>
      <c r="V98" s="9"/>
      <c r="W98" s="9"/>
      <c r="X98" s="9"/>
      <c r="Y98" s="26"/>
    </row>
    <row r="99" spans="1:25" ht="13.5" customHeight="1">
      <c r="A99" s="523"/>
      <c r="B99" s="530" cm="1">
        <f t="array" ref="B99">B98+1</f>
        <v>96</v>
      </c>
      <c r="C99" s="549"/>
      <c r="D99" s="550"/>
      <c r="E99" s="549"/>
      <c r="F99" s="549"/>
      <c r="G99" s="550"/>
      <c r="H99" s="551"/>
      <c r="I99" s="549"/>
      <c r="J99" s="549"/>
      <c r="K99" s="533"/>
      <c r="L99" s="525"/>
      <c r="M99" s="9"/>
      <c r="N99" s="9"/>
      <c r="O99" s="9"/>
      <c r="P99" s="9"/>
      <c r="Q99" s="9"/>
      <c r="R99" s="9"/>
      <c r="S99" s="9"/>
      <c r="T99" s="9"/>
      <c r="U99" s="9"/>
      <c r="V99" s="9"/>
      <c r="W99" s="9"/>
      <c r="X99" s="9"/>
      <c r="Y99" s="26"/>
    </row>
    <row r="100" spans="1:25" ht="13.5" customHeight="1">
      <c r="A100" s="523"/>
      <c r="B100" s="530" cm="1">
        <f t="array" ref="B100">B99+1</f>
        <v>97</v>
      </c>
      <c r="C100" s="549"/>
      <c r="D100" s="550"/>
      <c r="E100" s="549"/>
      <c r="F100" s="549"/>
      <c r="G100" s="550"/>
      <c r="H100" s="551"/>
      <c r="I100" s="549"/>
      <c r="J100" s="549"/>
      <c r="K100" s="533"/>
      <c r="L100" s="525"/>
      <c r="M100" s="9"/>
      <c r="N100" s="9"/>
      <c r="O100" s="9"/>
      <c r="P100" s="9"/>
      <c r="Q100" s="9"/>
      <c r="R100" s="9"/>
      <c r="S100" s="9"/>
      <c r="T100" s="9"/>
      <c r="U100" s="9"/>
      <c r="V100" s="9"/>
      <c r="W100" s="9"/>
      <c r="X100" s="9"/>
      <c r="Y100" s="26"/>
    </row>
    <row r="101" spans="1:25" ht="13.5" customHeight="1">
      <c r="A101" s="523"/>
      <c r="B101" s="530" cm="1">
        <f t="array" ref="B101">B100+1</f>
        <v>98</v>
      </c>
      <c r="C101" s="549"/>
      <c r="D101" s="550"/>
      <c r="E101" s="549"/>
      <c r="F101" s="549"/>
      <c r="G101" s="550"/>
      <c r="H101" s="551"/>
      <c r="I101" s="549"/>
      <c r="J101" s="549"/>
      <c r="K101" s="533"/>
      <c r="L101" s="525"/>
      <c r="M101" s="9"/>
      <c r="N101" s="9"/>
      <c r="O101" s="9"/>
      <c r="P101" s="9"/>
      <c r="Q101" s="9"/>
      <c r="R101" s="9"/>
      <c r="S101" s="9"/>
      <c r="T101" s="9"/>
      <c r="U101" s="9"/>
      <c r="V101" s="9"/>
      <c r="W101" s="9"/>
      <c r="X101" s="9"/>
      <c r="Y101" s="26"/>
    </row>
    <row r="102" spans="1:25" ht="13.5" customHeight="1">
      <c r="A102" s="523"/>
      <c r="B102" s="530" cm="1">
        <f t="array" ref="B102">B101+1</f>
        <v>99</v>
      </c>
      <c r="C102" s="552"/>
      <c r="D102" s="553"/>
      <c r="E102" s="554"/>
      <c r="F102" s="554"/>
      <c r="G102" s="553"/>
      <c r="H102" s="555"/>
      <c r="I102" s="554"/>
      <c r="J102" s="556"/>
      <c r="K102" s="533"/>
      <c r="L102" s="525"/>
      <c r="M102" s="9"/>
      <c r="N102" s="9"/>
      <c r="O102" s="9"/>
      <c r="P102" s="9"/>
      <c r="Q102" s="9"/>
      <c r="R102" s="9"/>
      <c r="S102" s="9"/>
      <c r="T102" s="9"/>
      <c r="U102" s="9"/>
      <c r="V102" s="9"/>
      <c r="W102" s="9"/>
      <c r="X102" s="9"/>
      <c r="Y102" s="26"/>
    </row>
    <row r="103" spans="1:25" ht="13.5" customHeight="1">
      <c r="A103" s="8"/>
      <c r="B103" s="557"/>
      <c r="C103" s="139"/>
      <c r="D103" s="139"/>
      <c r="E103" s="139"/>
      <c r="F103" s="139"/>
      <c r="G103" s="139"/>
      <c r="H103" s="139"/>
      <c r="I103" s="139"/>
      <c r="J103" s="139"/>
      <c r="K103" s="511"/>
      <c r="L103" s="9"/>
      <c r="M103" s="9"/>
      <c r="N103" s="9"/>
      <c r="O103" s="9"/>
      <c r="P103" s="9"/>
      <c r="Q103" s="9"/>
      <c r="R103" s="9"/>
      <c r="S103" s="9"/>
      <c r="T103" s="9"/>
      <c r="U103" s="9"/>
      <c r="V103" s="9"/>
      <c r="W103" s="9"/>
      <c r="X103" s="9"/>
      <c r="Y103" s="26"/>
    </row>
    <row r="104" spans="1:25" ht="13.5" customHeight="1">
      <c r="A104" s="8"/>
      <c r="B104" s="139"/>
      <c r="C104" s="139"/>
      <c r="D104" s="139"/>
      <c r="E104" s="139"/>
      <c r="F104" s="139"/>
      <c r="G104" s="139"/>
      <c r="H104" s="139"/>
      <c r="I104" s="139"/>
      <c r="J104" s="139"/>
      <c r="K104" s="9"/>
      <c r="L104" s="9"/>
      <c r="M104" s="9"/>
      <c r="N104" s="9"/>
      <c r="O104" s="9"/>
      <c r="P104" s="9"/>
      <c r="Q104" s="9"/>
      <c r="R104" s="9"/>
      <c r="S104" s="9"/>
      <c r="T104" s="9"/>
      <c r="U104" s="9"/>
      <c r="V104" s="9"/>
      <c r="W104" s="9"/>
      <c r="X104" s="9"/>
      <c r="Y104" s="26"/>
    </row>
    <row r="105" spans="1:25" ht="13.5" customHeight="1">
      <c r="A105" s="8"/>
      <c r="B105" s="139"/>
      <c r="C105" s="139"/>
      <c r="D105" s="139"/>
      <c r="E105" s="139"/>
      <c r="F105" s="139"/>
      <c r="G105" s="139"/>
      <c r="H105" s="139"/>
      <c r="I105" s="139"/>
      <c r="J105" s="139"/>
      <c r="K105" s="9"/>
      <c r="L105" s="9"/>
      <c r="M105" s="9"/>
      <c r="N105" s="9"/>
      <c r="O105" s="9"/>
      <c r="P105" s="9"/>
      <c r="Q105" s="9"/>
      <c r="R105" s="9"/>
      <c r="S105" s="9"/>
      <c r="T105" s="9"/>
      <c r="U105" s="9"/>
      <c r="V105" s="9"/>
      <c r="W105" s="9"/>
      <c r="X105" s="9"/>
      <c r="Y105" s="26"/>
    </row>
    <row r="106" spans="1:25" ht="13.5" customHeight="1">
      <c r="A106" s="8"/>
      <c r="B106" s="139"/>
      <c r="C106" s="139"/>
      <c r="D106" s="139"/>
      <c r="E106" s="139"/>
      <c r="F106" s="139"/>
      <c r="G106" s="139"/>
      <c r="H106" s="139"/>
      <c r="I106" s="139"/>
      <c r="J106" s="139"/>
      <c r="K106" s="9"/>
      <c r="L106" s="9"/>
      <c r="M106" s="9"/>
      <c r="N106" s="9"/>
      <c r="O106" s="9"/>
      <c r="P106" s="9"/>
      <c r="Q106" s="9"/>
      <c r="R106" s="9"/>
      <c r="S106" s="9"/>
      <c r="T106" s="9"/>
      <c r="U106" s="9"/>
      <c r="V106" s="9"/>
      <c r="W106" s="9"/>
      <c r="X106" s="9"/>
      <c r="Y106" s="26"/>
    </row>
    <row r="107" spans="1:25" ht="13.5" customHeight="1">
      <c r="A107" s="8"/>
      <c r="B107" s="9"/>
      <c r="C107" s="9"/>
      <c r="D107" s="462"/>
      <c r="E107" s="9"/>
      <c r="F107" s="9"/>
      <c r="G107" s="462"/>
      <c r="H107" s="454"/>
      <c r="I107" s="9"/>
      <c r="J107" s="9"/>
      <c r="K107" s="9"/>
      <c r="L107" s="9"/>
      <c r="M107" s="9"/>
      <c r="N107" s="9"/>
      <c r="O107" s="9"/>
      <c r="P107" s="9"/>
      <c r="Q107" s="9"/>
      <c r="R107" s="9"/>
      <c r="S107" s="9"/>
      <c r="T107" s="9"/>
      <c r="U107" s="9"/>
      <c r="V107" s="9"/>
      <c r="W107" s="9"/>
      <c r="X107" s="9"/>
      <c r="Y107" s="26"/>
    </row>
    <row r="108" spans="1:25" ht="13.5" customHeight="1">
      <c r="A108" s="8"/>
      <c r="B108" s="9"/>
      <c r="C108" s="9"/>
      <c r="D108" s="462"/>
      <c r="E108" s="9"/>
      <c r="F108" s="9"/>
      <c r="G108" s="462"/>
      <c r="H108" s="454"/>
      <c r="I108" s="9"/>
      <c r="J108" s="9"/>
      <c r="K108" s="9"/>
      <c r="L108" s="9"/>
      <c r="M108" s="9"/>
      <c r="N108" s="9"/>
      <c r="O108" s="9"/>
      <c r="P108" s="9"/>
      <c r="Q108" s="9"/>
      <c r="R108" s="9"/>
      <c r="S108" s="9"/>
      <c r="T108" s="9"/>
      <c r="U108" s="9"/>
      <c r="V108" s="9"/>
      <c r="W108" s="9"/>
      <c r="X108" s="9"/>
      <c r="Y108" s="26"/>
    </row>
    <row r="109" spans="1:25" ht="13.5" customHeight="1">
      <c r="A109" s="8"/>
      <c r="B109" s="9"/>
      <c r="C109" s="9"/>
      <c r="D109" s="462"/>
      <c r="E109" s="9"/>
      <c r="F109" s="9"/>
      <c r="G109" s="462"/>
      <c r="H109" s="454"/>
      <c r="I109" s="9"/>
      <c r="J109" s="9"/>
      <c r="K109" s="9"/>
      <c r="L109" s="9"/>
      <c r="M109" s="9"/>
      <c r="N109" s="9"/>
      <c r="O109" s="9"/>
      <c r="P109" s="9"/>
      <c r="Q109" s="9"/>
      <c r="R109" s="9"/>
      <c r="S109" s="9"/>
      <c r="T109" s="9"/>
      <c r="U109" s="9"/>
      <c r="V109" s="9"/>
      <c r="W109" s="9"/>
      <c r="X109" s="9"/>
      <c r="Y109" s="26"/>
    </row>
    <row r="110" spans="1:25" ht="13.5" customHeight="1">
      <c r="A110" s="558"/>
      <c r="B110" s="113"/>
      <c r="C110" s="559"/>
      <c r="D110" s="560"/>
      <c r="E110" s="559"/>
      <c r="F110" s="559"/>
      <c r="G110" s="560"/>
      <c r="H110" s="561"/>
      <c r="I110" s="559"/>
      <c r="J110" s="559"/>
      <c r="K110" s="559"/>
      <c r="L110" s="559"/>
      <c r="M110" s="559"/>
      <c r="N110" s="559"/>
      <c r="O110" s="559"/>
      <c r="P110" s="559"/>
      <c r="Q110" s="559"/>
      <c r="R110" s="559"/>
      <c r="S110" s="559"/>
      <c r="T110" s="559"/>
      <c r="U110" s="559"/>
      <c r="V110" s="559"/>
      <c r="W110" s="559"/>
      <c r="X110" s="559"/>
      <c r="Y110" s="562"/>
    </row>
  </sheetData>
  <mergeCells count="5">
    <mergeCell ref="C2:F2"/>
    <mergeCell ref="G2:H2"/>
    <mergeCell ref="I2:J2"/>
    <mergeCell ref="B2:B3"/>
    <mergeCell ref="B1:J1"/>
  </mergeCells>
  <pageMargins left="0.7" right="0.7" top="0.75" bottom="0.75" header="0.3" footer="0.3"/>
  <pageSetup scale="24" orientation="portrait" r:id="rId1"/>
  <headerFooter>
    <oddFooter>&amp;C&amp;"Helvetica Neue,Regular"&amp;12&amp;K000000&amp;P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T137"/>
  <sheetViews>
    <sheetView showGridLines="0" zoomScaleNormal="100" workbookViewId="0"/>
  </sheetViews>
  <sheetFormatPr defaultColWidth="9.21875" defaultRowHeight="14.4" customHeight="1"/>
  <cols>
    <col min="1" max="1" width="8.88671875" style="5" customWidth="1"/>
    <col min="2" max="2" width="79.33203125" style="5" customWidth="1"/>
    <col min="3" max="3" width="24.21875" style="5" customWidth="1"/>
    <col min="4" max="4" width="31.21875" style="5" customWidth="1"/>
    <col min="5" max="5" width="114.44140625" style="5" customWidth="1"/>
    <col min="6" max="6" width="35.6640625" style="5" customWidth="1"/>
    <col min="7" max="11" width="17.88671875" style="5" customWidth="1"/>
    <col min="12" max="13" width="41.33203125" style="5" customWidth="1"/>
    <col min="14" max="14" width="96" style="5" customWidth="1"/>
    <col min="15" max="15" width="9.21875" style="5" customWidth="1"/>
    <col min="16" max="20" width="9.109375" style="5" hidden="1" customWidth="1"/>
    <col min="21" max="21" width="9.21875" style="5" customWidth="1"/>
    <col min="22" max="16384" width="9.21875" style="5"/>
  </cols>
  <sheetData>
    <row r="1" spans="1:20" ht="14.1" customHeight="1">
      <c r="A1" s="521"/>
      <c r="B1" s="1076" t="s">
        <v>412</v>
      </c>
      <c r="C1" s="1077"/>
      <c r="D1" s="1077"/>
      <c r="E1" s="1077"/>
      <c r="F1" s="1077"/>
      <c r="G1" s="1077"/>
      <c r="H1" s="1077"/>
      <c r="I1" s="1077"/>
      <c r="J1" s="1077"/>
      <c r="K1" s="1077"/>
      <c r="L1" s="1077"/>
      <c r="M1" s="1077"/>
      <c r="N1" s="1078"/>
      <c r="O1" s="119"/>
      <c r="P1" s="7"/>
      <c r="Q1" s="7"/>
      <c r="R1" s="7"/>
      <c r="S1" s="7"/>
      <c r="T1" s="7"/>
    </row>
    <row r="2" spans="1:20" ht="15" customHeight="1">
      <c r="A2" s="13"/>
      <c r="B2" s="1079"/>
      <c r="C2" s="1080"/>
      <c r="D2" s="1080"/>
      <c r="E2" s="1080"/>
      <c r="F2" s="1080"/>
      <c r="G2" s="1080"/>
      <c r="H2" s="1080"/>
      <c r="I2" s="1080"/>
      <c r="J2" s="1080"/>
      <c r="K2" s="1080"/>
      <c r="L2" s="1080"/>
      <c r="M2" s="1080"/>
      <c r="N2" s="1081"/>
      <c r="O2" s="14"/>
      <c r="P2" s="9"/>
      <c r="Q2" s="9"/>
      <c r="R2" s="9"/>
      <c r="S2" s="9"/>
      <c r="T2" s="9"/>
    </row>
    <row r="3" spans="1:20" ht="18.600000000000001" customHeight="1">
      <c r="A3" s="13"/>
      <c r="B3" s="1088" t="s">
        <v>297</v>
      </c>
      <c r="C3" s="1085" t="s">
        <v>218</v>
      </c>
      <c r="D3" s="1086"/>
      <c r="E3" s="1086"/>
      <c r="F3" s="1087"/>
      <c r="G3" s="1101" t="s">
        <v>413</v>
      </c>
      <c r="H3" s="1102"/>
      <c r="I3" s="1102"/>
      <c r="J3" s="1102"/>
      <c r="K3" s="1102"/>
      <c r="L3" s="1102"/>
      <c r="M3" s="1103"/>
      <c r="N3" s="1082" t="s">
        <v>414</v>
      </c>
      <c r="O3" s="14"/>
      <c r="P3" s="9"/>
      <c r="Q3" s="9"/>
      <c r="R3" s="9"/>
      <c r="S3" s="9"/>
      <c r="T3" s="9"/>
    </row>
    <row r="4" spans="1:20" ht="98.1" customHeight="1">
      <c r="A4" s="13"/>
      <c r="B4" s="1089"/>
      <c r="C4" s="1099" t="s">
        <v>415</v>
      </c>
      <c r="D4" s="1097" t="s">
        <v>416</v>
      </c>
      <c r="E4" s="1097" t="s">
        <v>417</v>
      </c>
      <c r="F4" s="1095" t="s">
        <v>418</v>
      </c>
      <c r="G4" s="563" t="s">
        <v>419</v>
      </c>
      <c r="H4" s="564" t="s">
        <v>420</v>
      </c>
      <c r="I4" s="564" t="s">
        <v>421</v>
      </c>
      <c r="J4" s="564" t="s">
        <v>422</v>
      </c>
      <c r="K4" s="564" t="s">
        <v>423</v>
      </c>
      <c r="L4" s="1093" t="s">
        <v>424</v>
      </c>
      <c r="M4" s="1091" t="s">
        <v>425</v>
      </c>
      <c r="N4" s="1083"/>
      <c r="O4" s="14"/>
      <c r="P4" s="9"/>
      <c r="Q4" s="9"/>
      <c r="R4" s="9"/>
      <c r="S4" s="9"/>
      <c r="T4" s="9"/>
    </row>
    <row r="5" spans="1:20" ht="65.400000000000006" customHeight="1">
      <c r="A5" s="13"/>
      <c r="B5" s="1090"/>
      <c r="C5" s="1100"/>
      <c r="D5" s="1098"/>
      <c r="E5" s="1098"/>
      <c r="F5" s="1096"/>
      <c r="G5" s="565" t="s">
        <v>156</v>
      </c>
      <c r="H5" s="566" t="s">
        <v>155</v>
      </c>
      <c r="I5" s="566" t="s">
        <v>426</v>
      </c>
      <c r="J5" s="566" t="s">
        <v>427</v>
      </c>
      <c r="K5" s="564" t="s">
        <v>428</v>
      </c>
      <c r="L5" s="1094"/>
      <c r="M5" s="1092"/>
      <c r="N5" s="1084"/>
      <c r="O5" s="14"/>
      <c r="P5" s="9"/>
      <c r="Q5" s="9"/>
      <c r="R5" s="9"/>
      <c r="S5" s="9"/>
      <c r="T5" s="9"/>
    </row>
    <row r="6" spans="1:20" ht="14.1" customHeight="1">
      <c r="A6" s="13"/>
      <c r="B6" s="567" t="s">
        <v>338</v>
      </c>
      <c r="C6" s="227" t="s">
        <v>427</v>
      </c>
      <c r="D6" s="153" t="s">
        <v>427</v>
      </c>
      <c r="E6" s="228" t="s">
        <v>429</v>
      </c>
      <c r="F6" s="567" t="s">
        <v>427</v>
      </c>
      <c r="G6" s="152" t="s">
        <v>430</v>
      </c>
      <c r="H6" s="541" t="s">
        <v>430</v>
      </c>
      <c r="I6" s="541" t="s">
        <v>430</v>
      </c>
      <c r="J6" s="540">
        <v>1</v>
      </c>
      <c r="K6" s="531" t="s">
        <v>430</v>
      </c>
      <c r="L6" s="541" t="s">
        <v>430</v>
      </c>
      <c r="M6" s="568">
        <v>1</v>
      </c>
      <c r="N6" s="230" t="s">
        <v>429</v>
      </c>
      <c r="O6" s="14"/>
      <c r="P6" s="9"/>
      <c r="Q6" s="9"/>
      <c r="R6" s="9"/>
      <c r="S6" s="9"/>
      <c r="T6" s="9"/>
    </row>
    <row r="7" spans="1:20" ht="13.5" customHeight="1">
      <c r="A7" s="13"/>
      <c r="B7" s="569" t="s">
        <v>340</v>
      </c>
      <c r="C7" s="570" t="s">
        <v>427</v>
      </c>
      <c r="D7" s="535" t="s">
        <v>427</v>
      </c>
      <c r="E7" s="571" t="s">
        <v>429</v>
      </c>
      <c r="F7" s="569" t="s">
        <v>427</v>
      </c>
      <c r="G7" s="572" t="s">
        <v>430</v>
      </c>
      <c r="H7" s="531" t="s">
        <v>430</v>
      </c>
      <c r="I7" s="531" t="s">
        <v>430</v>
      </c>
      <c r="J7" s="530">
        <v>1</v>
      </c>
      <c r="K7" s="531" t="s">
        <v>430</v>
      </c>
      <c r="L7" s="531" t="s">
        <v>430</v>
      </c>
      <c r="M7" s="573">
        <v>1</v>
      </c>
      <c r="N7" s="574" t="s">
        <v>429</v>
      </c>
      <c r="O7" s="14"/>
      <c r="P7" s="9"/>
      <c r="Q7" s="9"/>
      <c r="R7" s="9"/>
      <c r="S7" s="9"/>
      <c r="T7" s="9"/>
    </row>
    <row r="8" spans="1:20" ht="13.5" customHeight="1">
      <c r="A8" s="13"/>
      <c r="B8" s="569" t="s">
        <v>341</v>
      </c>
      <c r="C8" s="570" t="s">
        <v>427</v>
      </c>
      <c r="D8" s="535" t="s">
        <v>427</v>
      </c>
      <c r="E8" s="571" t="s">
        <v>429</v>
      </c>
      <c r="F8" s="569" t="s">
        <v>427</v>
      </c>
      <c r="G8" s="572" t="s">
        <v>430</v>
      </c>
      <c r="H8" s="531" t="s">
        <v>430</v>
      </c>
      <c r="I8" s="531" t="s">
        <v>430</v>
      </c>
      <c r="J8" s="530">
        <v>1</v>
      </c>
      <c r="K8" s="531" t="s">
        <v>430</v>
      </c>
      <c r="L8" s="531" t="s">
        <v>430</v>
      </c>
      <c r="M8" s="573">
        <v>1</v>
      </c>
      <c r="N8" s="574" t="s">
        <v>429</v>
      </c>
      <c r="O8" s="14"/>
      <c r="P8" s="9"/>
      <c r="Q8" s="9"/>
      <c r="R8" s="9"/>
      <c r="S8" s="9"/>
      <c r="T8" s="9"/>
    </row>
    <row r="9" spans="1:20" ht="13.5" customHeight="1">
      <c r="A9" s="13"/>
      <c r="B9" s="569" t="s">
        <v>342</v>
      </c>
      <c r="C9" s="570" t="s">
        <v>427</v>
      </c>
      <c r="D9" s="535" t="s">
        <v>427</v>
      </c>
      <c r="E9" s="571" t="s">
        <v>429</v>
      </c>
      <c r="F9" s="569" t="s">
        <v>427</v>
      </c>
      <c r="G9" s="572" t="s">
        <v>430</v>
      </c>
      <c r="H9" s="531" t="s">
        <v>430</v>
      </c>
      <c r="I9" s="531" t="s">
        <v>430</v>
      </c>
      <c r="J9" s="530">
        <v>1</v>
      </c>
      <c r="K9" s="531" t="s">
        <v>430</v>
      </c>
      <c r="L9" s="531" t="s">
        <v>430</v>
      </c>
      <c r="M9" s="573">
        <v>1</v>
      </c>
      <c r="N9" s="574" t="s">
        <v>429</v>
      </c>
      <c r="O9" s="14"/>
      <c r="P9" s="9"/>
      <c r="Q9" s="9"/>
      <c r="R9" s="9"/>
      <c r="S9" s="9"/>
      <c r="T9" s="9"/>
    </row>
    <row r="10" spans="1:20" ht="29.1" customHeight="1">
      <c r="A10" s="13"/>
      <c r="B10" s="569" t="s">
        <v>343</v>
      </c>
      <c r="C10" s="570" t="s">
        <v>427</v>
      </c>
      <c r="D10" s="535" t="s">
        <v>427</v>
      </c>
      <c r="E10" s="571" t="s">
        <v>431</v>
      </c>
      <c r="F10" s="569" t="s">
        <v>430</v>
      </c>
      <c r="G10" s="572" t="s">
        <v>430</v>
      </c>
      <c r="H10" s="531" t="s">
        <v>430</v>
      </c>
      <c r="I10" s="531" t="s">
        <v>430</v>
      </c>
      <c r="J10" s="530">
        <v>1</v>
      </c>
      <c r="K10" s="531" t="s">
        <v>430</v>
      </c>
      <c r="L10" s="531" t="s">
        <v>430</v>
      </c>
      <c r="M10" s="575" t="s">
        <v>430</v>
      </c>
      <c r="N10" s="574" t="s">
        <v>432</v>
      </c>
      <c r="O10" s="14"/>
      <c r="P10" s="9"/>
      <c r="Q10" s="9"/>
      <c r="R10" s="9"/>
      <c r="S10" s="9"/>
      <c r="T10" s="9"/>
    </row>
    <row r="11" spans="1:20" ht="13.5" customHeight="1">
      <c r="A11" s="13"/>
      <c r="B11" s="569" t="s">
        <v>345</v>
      </c>
      <c r="C11" s="570" t="s">
        <v>427</v>
      </c>
      <c r="D11" s="535" t="s">
        <v>427</v>
      </c>
      <c r="E11" s="571" t="s">
        <v>429</v>
      </c>
      <c r="F11" s="569" t="s">
        <v>427</v>
      </c>
      <c r="G11" s="572" t="s">
        <v>430</v>
      </c>
      <c r="H11" s="531" t="s">
        <v>430</v>
      </c>
      <c r="I11" s="531" t="s">
        <v>430</v>
      </c>
      <c r="J11" s="530">
        <v>1</v>
      </c>
      <c r="K11" s="531" t="s">
        <v>430</v>
      </c>
      <c r="L11" s="531" t="s">
        <v>430</v>
      </c>
      <c r="M11" s="575" t="s">
        <v>430</v>
      </c>
      <c r="N11" s="574" t="s">
        <v>429</v>
      </c>
      <c r="O11" s="14"/>
      <c r="P11" s="9"/>
      <c r="Q11" s="9"/>
      <c r="R11" s="9"/>
      <c r="S11" s="9"/>
      <c r="T11" s="9"/>
    </row>
    <row r="12" spans="1:20" ht="29.1" customHeight="1">
      <c r="A12" s="13"/>
      <c r="B12" s="569" t="s">
        <v>346</v>
      </c>
      <c r="C12" s="570" t="s">
        <v>427</v>
      </c>
      <c r="D12" s="535" t="s">
        <v>427</v>
      </c>
      <c r="E12" s="571" t="s">
        <v>431</v>
      </c>
      <c r="F12" s="569" t="s">
        <v>430</v>
      </c>
      <c r="G12" s="572" t="s">
        <v>430</v>
      </c>
      <c r="H12" s="531" t="s">
        <v>430</v>
      </c>
      <c r="I12" s="531" t="s">
        <v>430</v>
      </c>
      <c r="J12" s="530">
        <v>1</v>
      </c>
      <c r="K12" s="531" t="s">
        <v>430</v>
      </c>
      <c r="L12" s="531" t="s">
        <v>430</v>
      </c>
      <c r="M12" s="575" t="s">
        <v>430</v>
      </c>
      <c r="N12" s="574" t="s">
        <v>432</v>
      </c>
      <c r="O12" s="14"/>
      <c r="P12" s="9"/>
      <c r="Q12" s="9"/>
      <c r="R12" s="9"/>
      <c r="S12" s="9"/>
      <c r="T12" s="9"/>
    </row>
    <row r="13" spans="1:20" ht="29.1" customHeight="1">
      <c r="A13" s="13"/>
      <c r="B13" s="569" t="s">
        <v>347</v>
      </c>
      <c r="C13" s="570" t="s">
        <v>427</v>
      </c>
      <c r="D13" s="535" t="s">
        <v>427</v>
      </c>
      <c r="E13" s="571" t="s">
        <v>431</v>
      </c>
      <c r="F13" s="569" t="s">
        <v>430</v>
      </c>
      <c r="G13" s="572" t="s">
        <v>430</v>
      </c>
      <c r="H13" s="531" t="s">
        <v>430</v>
      </c>
      <c r="I13" s="531" t="s">
        <v>430</v>
      </c>
      <c r="J13" s="530">
        <v>1</v>
      </c>
      <c r="K13" s="531" t="s">
        <v>430</v>
      </c>
      <c r="L13" s="531" t="s">
        <v>430</v>
      </c>
      <c r="M13" s="575" t="s">
        <v>430</v>
      </c>
      <c r="N13" s="574" t="s">
        <v>432</v>
      </c>
      <c r="O13" s="14"/>
      <c r="P13" s="9"/>
      <c r="Q13" s="9"/>
      <c r="R13" s="9"/>
      <c r="S13" s="9"/>
      <c r="T13" s="9"/>
    </row>
    <row r="14" spans="1:20" ht="29.1" customHeight="1">
      <c r="A14" s="13"/>
      <c r="B14" s="569" t="s">
        <v>348</v>
      </c>
      <c r="C14" s="570" t="s">
        <v>427</v>
      </c>
      <c r="D14" s="535" t="s">
        <v>427</v>
      </c>
      <c r="E14" s="571" t="s">
        <v>431</v>
      </c>
      <c r="F14" s="569" t="s">
        <v>430</v>
      </c>
      <c r="G14" s="572" t="s">
        <v>430</v>
      </c>
      <c r="H14" s="531" t="s">
        <v>430</v>
      </c>
      <c r="I14" s="531" t="s">
        <v>430</v>
      </c>
      <c r="J14" s="530">
        <v>1</v>
      </c>
      <c r="K14" s="531" t="s">
        <v>430</v>
      </c>
      <c r="L14" s="531" t="s">
        <v>430</v>
      </c>
      <c r="M14" s="575" t="s">
        <v>430</v>
      </c>
      <c r="N14" s="574" t="s">
        <v>432</v>
      </c>
      <c r="O14" s="14"/>
      <c r="P14" s="9"/>
      <c r="Q14" s="9"/>
      <c r="R14" s="9"/>
      <c r="S14" s="9"/>
      <c r="T14" s="9"/>
    </row>
    <row r="15" spans="1:20" ht="13.5" customHeight="1">
      <c r="A15" s="13"/>
      <c r="B15" s="569" t="s">
        <v>349</v>
      </c>
      <c r="C15" s="570" t="s">
        <v>427</v>
      </c>
      <c r="D15" s="535" t="s">
        <v>427</v>
      </c>
      <c r="E15" s="571" t="s">
        <v>433</v>
      </c>
      <c r="F15" s="569" t="s">
        <v>430</v>
      </c>
      <c r="G15" s="572" t="s">
        <v>430</v>
      </c>
      <c r="H15" s="531" t="s">
        <v>430</v>
      </c>
      <c r="I15" s="531" t="s">
        <v>430</v>
      </c>
      <c r="J15" s="530">
        <v>1</v>
      </c>
      <c r="K15" s="531" t="s">
        <v>430</v>
      </c>
      <c r="L15" s="531" t="s">
        <v>430</v>
      </c>
      <c r="M15" s="575" t="s">
        <v>430</v>
      </c>
      <c r="N15" s="574" t="s">
        <v>434</v>
      </c>
      <c r="O15" s="14"/>
      <c r="P15" s="9"/>
      <c r="Q15" s="9"/>
      <c r="R15" s="9"/>
      <c r="S15" s="9"/>
      <c r="T15" s="9"/>
    </row>
    <row r="16" spans="1:20" ht="13.5" customHeight="1">
      <c r="A16" s="13"/>
      <c r="B16" s="569" t="s">
        <v>350</v>
      </c>
      <c r="C16" s="570" t="s">
        <v>427</v>
      </c>
      <c r="D16" s="535" t="s">
        <v>427</v>
      </c>
      <c r="E16" s="571" t="s">
        <v>433</v>
      </c>
      <c r="F16" s="569" t="s">
        <v>430</v>
      </c>
      <c r="G16" s="572" t="s">
        <v>430</v>
      </c>
      <c r="H16" s="531" t="s">
        <v>430</v>
      </c>
      <c r="I16" s="531" t="s">
        <v>430</v>
      </c>
      <c r="J16" s="530">
        <v>1</v>
      </c>
      <c r="K16" s="531" t="s">
        <v>430</v>
      </c>
      <c r="L16" s="531" t="s">
        <v>430</v>
      </c>
      <c r="M16" s="575" t="s">
        <v>430</v>
      </c>
      <c r="N16" s="574" t="s">
        <v>434</v>
      </c>
      <c r="O16" s="14"/>
      <c r="P16" s="9"/>
      <c r="Q16" s="9"/>
      <c r="R16" s="9"/>
      <c r="S16" s="9"/>
      <c r="T16" s="9"/>
    </row>
    <row r="17" spans="1:20" ht="13.5" customHeight="1">
      <c r="A17" s="13"/>
      <c r="B17" s="569" t="s">
        <v>351</v>
      </c>
      <c r="C17" s="572" t="s">
        <v>156</v>
      </c>
      <c r="D17" s="531" t="s">
        <v>435</v>
      </c>
      <c r="E17" s="575" t="s">
        <v>436</v>
      </c>
      <c r="F17" s="569" t="s">
        <v>155</v>
      </c>
      <c r="G17" s="576">
        <v>4</v>
      </c>
      <c r="H17" s="530">
        <v>7</v>
      </c>
      <c r="I17" s="531" t="s">
        <v>430</v>
      </c>
      <c r="J17" s="531" t="s">
        <v>430</v>
      </c>
      <c r="K17" s="531" t="s">
        <v>430</v>
      </c>
      <c r="L17" s="530">
        <v>10</v>
      </c>
      <c r="M17" s="573">
        <v>15</v>
      </c>
      <c r="N17" s="574" t="s">
        <v>437</v>
      </c>
      <c r="O17" s="14"/>
      <c r="P17" s="9"/>
      <c r="Q17" s="9"/>
      <c r="R17" s="9"/>
      <c r="S17" s="9"/>
      <c r="T17" s="9"/>
    </row>
    <row r="18" spans="1:20" ht="13.5" customHeight="1">
      <c r="A18" s="13"/>
      <c r="B18" s="569" t="s">
        <v>352</v>
      </c>
      <c r="C18" s="572" t="s">
        <v>156</v>
      </c>
      <c r="D18" s="531" t="s">
        <v>435</v>
      </c>
      <c r="E18" s="575" t="s">
        <v>352</v>
      </c>
      <c r="F18" s="569" t="s">
        <v>155</v>
      </c>
      <c r="G18" s="576">
        <v>10</v>
      </c>
      <c r="H18" s="530">
        <v>15</v>
      </c>
      <c r="I18" s="531" t="s">
        <v>430</v>
      </c>
      <c r="J18" s="531" t="s">
        <v>430</v>
      </c>
      <c r="K18" s="531" t="s">
        <v>430</v>
      </c>
      <c r="L18" s="530">
        <v>10</v>
      </c>
      <c r="M18" s="573">
        <v>15</v>
      </c>
      <c r="N18" s="574" t="s">
        <v>438</v>
      </c>
      <c r="O18" s="14"/>
      <c r="P18" s="9"/>
      <c r="Q18" s="9"/>
      <c r="R18" s="9"/>
      <c r="S18" s="9"/>
      <c r="T18" s="9"/>
    </row>
    <row r="19" spans="1:20" ht="13.5" customHeight="1">
      <c r="A19" s="13"/>
      <c r="B19" s="569" t="s">
        <v>128</v>
      </c>
      <c r="C19" s="572" t="s">
        <v>156</v>
      </c>
      <c r="D19" s="531" t="s">
        <v>435</v>
      </c>
      <c r="E19" s="575" t="s">
        <v>128</v>
      </c>
      <c r="F19" s="569" t="s">
        <v>155</v>
      </c>
      <c r="G19" s="576">
        <v>5</v>
      </c>
      <c r="H19" s="530">
        <v>10</v>
      </c>
      <c r="I19" s="531" t="s">
        <v>430</v>
      </c>
      <c r="J19" s="531" t="s">
        <v>430</v>
      </c>
      <c r="K19" s="531" t="s">
        <v>430</v>
      </c>
      <c r="L19" s="530">
        <v>10</v>
      </c>
      <c r="M19" s="573">
        <v>15</v>
      </c>
      <c r="N19" s="574" t="s">
        <v>438</v>
      </c>
      <c r="O19" s="14"/>
      <c r="P19" s="9"/>
      <c r="Q19" s="9"/>
      <c r="R19" s="9"/>
      <c r="S19" s="9"/>
      <c r="T19" s="9"/>
    </row>
    <row r="20" spans="1:20" ht="13.5" customHeight="1">
      <c r="A20" s="13"/>
      <c r="B20" s="569" t="s">
        <v>353</v>
      </c>
      <c r="C20" s="572" t="s">
        <v>156</v>
      </c>
      <c r="D20" s="531" t="s">
        <v>435</v>
      </c>
      <c r="E20" s="575" t="s">
        <v>353</v>
      </c>
      <c r="F20" s="569" t="s">
        <v>155</v>
      </c>
      <c r="G20" s="576">
        <v>10</v>
      </c>
      <c r="H20" s="530">
        <v>15</v>
      </c>
      <c r="I20" s="531" t="s">
        <v>430</v>
      </c>
      <c r="J20" s="531" t="s">
        <v>430</v>
      </c>
      <c r="K20" s="531" t="s">
        <v>430</v>
      </c>
      <c r="L20" s="530">
        <v>10</v>
      </c>
      <c r="M20" s="573">
        <v>15</v>
      </c>
      <c r="N20" s="574" t="s">
        <v>438</v>
      </c>
      <c r="O20" s="14"/>
      <c r="P20" s="9"/>
      <c r="Q20" s="9"/>
      <c r="R20" s="9"/>
      <c r="S20" s="9"/>
      <c r="T20" s="9"/>
    </row>
    <row r="21" spans="1:20" ht="13.5" customHeight="1">
      <c r="A21" s="13"/>
      <c r="B21" s="569" t="s">
        <v>354</v>
      </c>
      <c r="C21" s="572" t="s">
        <v>156</v>
      </c>
      <c r="D21" s="531" t="s">
        <v>435</v>
      </c>
      <c r="E21" s="575" t="s">
        <v>354</v>
      </c>
      <c r="F21" s="569" t="s">
        <v>155</v>
      </c>
      <c r="G21" s="576">
        <v>5</v>
      </c>
      <c r="H21" s="530">
        <v>10</v>
      </c>
      <c r="I21" s="531" t="s">
        <v>430</v>
      </c>
      <c r="J21" s="531" t="s">
        <v>430</v>
      </c>
      <c r="K21" s="531" t="s">
        <v>430</v>
      </c>
      <c r="L21" s="530">
        <v>3</v>
      </c>
      <c r="M21" s="573">
        <v>10</v>
      </c>
      <c r="N21" s="574" t="s">
        <v>438</v>
      </c>
      <c r="O21" s="14"/>
      <c r="P21" s="9"/>
      <c r="Q21" s="9"/>
      <c r="R21" s="9"/>
      <c r="S21" s="9"/>
      <c r="T21" s="9"/>
    </row>
    <row r="22" spans="1:20" ht="29.1" customHeight="1">
      <c r="A22" s="13"/>
      <c r="B22" s="569" t="s">
        <v>355</v>
      </c>
      <c r="C22" s="570" t="s">
        <v>427</v>
      </c>
      <c r="D22" s="535" t="s">
        <v>427</v>
      </c>
      <c r="E22" s="575" t="s">
        <v>439</v>
      </c>
      <c r="F22" s="569" t="s">
        <v>430</v>
      </c>
      <c r="G22" s="572" t="s">
        <v>430</v>
      </c>
      <c r="H22" s="531" t="s">
        <v>430</v>
      </c>
      <c r="I22" s="531" t="s">
        <v>430</v>
      </c>
      <c r="J22" s="530">
        <v>1</v>
      </c>
      <c r="K22" s="531" t="s">
        <v>430</v>
      </c>
      <c r="L22" s="531" t="s">
        <v>430</v>
      </c>
      <c r="M22" s="575" t="s">
        <v>430</v>
      </c>
      <c r="N22" s="574" t="s">
        <v>440</v>
      </c>
      <c r="O22" s="14"/>
      <c r="P22" s="9"/>
      <c r="Q22" s="9"/>
      <c r="R22" s="9"/>
      <c r="S22" s="9"/>
      <c r="T22" s="9"/>
    </row>
    <row r="23" spans="1:20" ht="13.5" customHeight="1">
      <c r="A23" s="13"/>
      <c r="B23" s="569" t="s">
        <v>356</v>
      </c>
      <c r="C23" s="572" t="s">
        <v>156</v>
      </c>
      <c r="D23" s="531" t="s">
        <v>435</v>
      </c>
      <c r="E23" s="575" t="s">
        <v>356</v>
      </c>
      <c r="F23" s="569" t="s">
        <v>155</v>
      </c>
      <c r="G23" s="576">
        <v>5</v>
      </c>
      <c r="H23" s="530">
        <v>10</v>
      </c>
      <c r="I23" s="531" t="s">
        <v>430</v>
      </c>
      <c r="J23" s="531" t="s">
        <v>430</v>
      </c>
      <c r="K23" s="531" t="s">
        <v>430</v>
      </c>
      <c r="L23" s="530">
        <v>3</v>
      </c>
      <c r="M23" s="573">
        <v>10</v>
      </c>
      <c r="N23" s="574" t="s">
        <v>438</v>
      </c>
      <c r="O23" s="14"/>
      <c r="P23" s="9"/>
      <c r="Q23" s="9"/>
      <c r="R23" s="9"/>
      <c r="S23" s="9"/>
      <c r="T23" s="9"/>
    </row>
    <row r="24" spans="1:20" ht="13.5" customHeight="1">
      <c r="A24" s="13"/>
      <c r="B24" s="569" t="s">
        <v>357</v>
      </c>
      <c r="C24" s="572" t="s">
        <v>156</v>
      </c>
      <c r="D24" s="531" t="s">
        <v>435</v>
      </c>
      <c r="E24" s="575" t="s">
        <v>357</v>
      </c>
      <c r="F24" s="569" t="s">
        <v>155</v>
      </c>
      <c r="G24" s="576">
        <v>5</v>
      </c>
      <c r="H24" s="530">
        <v>10</v>
      </c>
      <c r="I24" s="531" t="s">
        <v>430</v>
      </c>
      <c r="J24" s="531" t="s">
        <v>430</v>
      </c>
      <c r="K24" s="531" t="s">
        <v>430</v>
      </c>
      <c r="L24" s="530">
        <v>3</v>
      </c>
      <c r="M24" s="573">
        <v>10</v>
      </c>
      <c r="N24" s="574" t="s">
        <v>438</v>
      </c>
      <c r="O24" s="14"/>
      <c r="P24" s="9"/>
      <c r="Q24" s="9"/>
      <c r="R24" s="9"/>
      <c r="S24" s="9"/>
      <c r="T24" s="9"/>
    </row>
    <row r="25" spans="1:20" ht="13.5" customHeight="1">
      <c r="A25" s="13"/>
      <c r="B25" s="569" t="s">
        <v>358</v>
      </c>
      <c r="C25" s="572" t="s">
        <v>156</v>
      </c>
      <c r="D25" s="531" t="s">
        <v>435</v>
      </c>
      <c r="E25" s="575" t="s">
        <v>358</v>
      </c>
      <c r="F25" s="569" t="s">
        <v>155</v>
      </c>
      <c r="G25" s="576">
        <v>10</v>
      </c>
      <c r="H25" s="530">
        <v>15</v>
      </c>
      <c r="I25" s="531" t="s">
        <v>430</v>
      </c>
      <c r="J25" s="531" t="s">
        <v>430</v>
      </c>
      <c r="K25" s="531" t="s">
        <v>430</v>
      </c>
      <c r="L25" s="530">
        <v>7</v>
      </c>
      <c r="M25" s="573">
        <v>15</v>
      </c>
      <c r="N25" s="574" t="s">
        <v>438</v>
      </c>
      <c r="O25" s="14"/>
      <c r="P25" s="9"/>
      <c r="Q25" s="9"/>
      <c r="R25" s="9"/>
      <c r="S25" s="9"/>
      <c r="T25" s="9"/>
    </row>
    <row r="26" spans="1:20" ht="13.5" customHeight="1">
      <c r="A26" s="13"/>
      <c r="B26" s="569" t="s">
        <v>359</v>
      </c>
      <c r="C26" s="572" t="s">
        <v>156</v>
      </c>
      <c r="D26" s="531" t="s">
        <v>435</v>
      </c>
      <c r="E26" s="575" t="s">
        <v>359</v>
      </c>
      <c r="F26" s="569" t="s">
        <v>155</v>
      </c>
      <c r="G26" s="576">
        <v>5</v>
      </c>
      <c r="H26" s="530">
        <v>10</v>
      </c>
      <c r="I26" s="531" t="s">
        <v>430</v>
      </c>
      <c r="J26" s="531" t="s">
        <v>430</v>
      </c>
      <c r="K26" s="531" t="s">
        <v>430</v>
      </c>
      <c r="L26" s="530">
        <v>3</v>
      </c>
      <c r="M26" s="573">
        <v>10</v>
      </c>
      <c r="N26" s="574" t="s">
        <v>438</v>
      </c>
      <c r="O26" s="14"/>
      <c r="P26" s="9"/>
      <c r="Q26" s="9"/>
      <c r="R26" s="9"/>
      <c r="S26" s="9"/>
      <c r="T26" s="9"/>
    </row>
    <row r="27" spans="1:20" ht="29.1" customHeight="1">
      <c r="A27" s="13"/>
      <c r="B27" s="569" t="s">
        <v>360</v>
      </c>
      <c r="C27" s="570" t="s">
        <v>427</v>
      </c>
      <c r="D27" s="535" t="s">
        <v>427</v>
      </c>
      <c r="E27" s="575" t="s">
        <v>439</v>
      </c>
      <c r="F27" s="569" t="s">
        <v>430</v>
      </c>
      <c r="G27" s="572" t="s">
        <v>430</v>
      </c>
      <c r="H27" s="531" t="s">
        <v>430</v>
      </c>
      <c r="I27" s="531" t="s">
        <v>430</v>
      </c>
      <c r="J27" s="530">
        <v>1</v>
      </c>
      <c r="K27" s="531" t="s">
        <v>430</v>
      </c>
      <c r="L27" s="531" t="s">
        <v>430</v>
      </c>
      <c r="M27" s="575" t="s">
        <v>430</v>
      </c>
      <c r="N27" s="574" t="s">
        <v>440</v>
      </c>
      <c r="O27" s="14"/>
      <c r="P27" s="9"/>
      <c r="Q27" s="9"/>
      <c r="R27" s="9"/>
      <c r="S27" s="9"/>
      <c r="T27" s="9"/>
    </row>
    <row r="28" spans="1:20" ht="29.1" customHeight="1">
      <c r="A28" s="13"/>
      <c r="B28" s="569" t="s">
        <v>361</v>
      </c>
      <c r="C28" s="570" t="s">
        <v>427</v>
      </c>
      <c r="D28" s="535" t="s">
        <v>427</v>
      </c>
      <c r="E28" s="575" t="s">
        <v>439</v>
      </c>
      <c r="F28" s="569" t="s">
        <v>430</v>
      </c>
      <c r="G28" s="572" t="s">
        <v>430</v>
      </c>
      <c r="H28" s="531" t="s">
        <v>430</v>
      </c>
      <c r="I28" s="531" t="s">
        <v>430</v>
      </c>
      <c r="J28" s="530">
        <v>1</v>
      </c>
      <c r="K28" s="531" t="s">
        <v>430</v>
      </c>
      <c r="L28" s="531" t="s">
        <v>430</v>
      </c>
      <c r="M28" s="575" t="s">
        <v>430</v>
      </c>
      <c r="N28" s="574" t="s">
        <v>440</v>
      </c>
      <c r="O28" s="14"/>
      <c r="P28" s="9"/>
      <c r="Q28" s="9"/>
      <c r="R28" s="9"/>
      <c r="S28" s="9"/>
      <c r="T28" s="9"/>
    </row>
    <row r="29" spans="1:20" ht="13.5" customHeight="1">
      <c r="A29" s="13"/>
      <c r="B29" s="569" t="s">
        <v>362</v>
      </c>
      <c r="C29" s="572" t="s">
        <v>156</v>
      </c>
      <c r="D29" s="531" t="s">
        <v>435</v>
      </c>
      <c r="E29" s="575" t="s">
        <v>362</v>
      </c>
      <c r="F29" s="569" t="s">
        <v>155</v>
      </c>
      <c r="G29" s="576">
        <v>10</v>
      </c>
      <c r="H29" s="530">
        <v>15</v>
      </c>
      <c r="I29" s="531" t="s">
        <v>430</v>
      </c>
      <c r="J29" s="531" t="s">
        <v>430</v>
      </c>
      <c r="K29" s="531" t="s">
        <v>430</v>
      </c>
      <c r="L29" s="530">
        <v>7</v>
      </c>
      <c r="M29" s="573">
        <v>15</v>
      </c>
      <c r="N29" s="574" t="s">
        <v>438</v>
      </c>
      <c r="O29" s="14"/>
      <c r="P29" s="9"/>
      <c r="Q29" s="9"/>
      <c r="R29" s="9"/>
      <c r="S29" s="9"/>
      <c r="T29" s="9"/>
    </row>
    <row r="30" spans="1:20" ht="13.5" customHeight="1">
      <c r="A30" s="13"/>
      <c r="B30" s="569" t="s">
        <v>363</v>
      </c>
      <c r="C30" s="572" t="s">
        <v>156</v>
      </c>
      <c r="D30" s="531" t="s">
        <v>435</v>
      </c>
      <c r="E30" s="575" t="s">
        <v>441</v>
      </c>
      <c r="F30" s="569" t="s">
        <v>155</v>
      </c>
      <c r="G30" s="576">
        <v>3</v>
      </c>
      <c r="H30" s="530">
        <v>5</v>
      </c>
      <c r="I30" s="531" t="s">
        <v>430</v>
      </c>
      <c r="J30" s="531" t="s">
        <v>430</v>
      </c>
      <c r="K30" s="531" t="s">
        <v>430</v>
      </c>
      <c r="L30" s="530">
        <v>4</v>
      </c>
      <c r="M30" s="573">
        <v>5</v>
      </c>
      <c r="N30" s="574" t="s">
        <v>442</v>
      </c>
      <c r="O30" s="14"/>
      <c r="P30" s="9"/>
      <c r="Q30" s="9"/>
      <c r="R30" s="9"/>
      <c r="S30" s="9"/>
      <c r="T30" s="9"/>
    </row>
    <row r="31" spans="1:20" ht="13.5" customHeight="1">
      <c r="A31" s="13"/>
      <c r="B31" s="569" t="s">
        <v>365</v>
      </c>
      <c r="C31" s="572" t="s">
        <v>156</v>
      </c>
      <c r="D31" s="531" t="s">
        <v>435</v>
      </c>
      <c r="E31" s="575" t="s">
        <v>365</v>
      </c>
      <c r="F31" s="569" t="s">
        <v>155</v>
      </c>
      <c r="G31" s="576">
        <v>3</v>
      </c>
      <c r="H31" s="530">
        <v>5</v>
      </c>
      <c r="I31" s="531" t="s">
        <v>430</v>
      </c>
      <c r="J31" s="531" t="s">
        <v>430</v>
      </c>
      <c r="K31" s="531" t="s">
        <v>430</v>
      </c>
      <c r="L31" s="530">
        <v>4</v>
      </c>
      <c r="M31" s="573">
        <v>5</v>
      </c>
      <c r="N31" s="574" t="s">
        <v>438</v>
      </c>
      <c r="O31" s="14"/>
      <c r="P31" s="9"/>
      <c r="Q31" s="9"/>
      <c r="R31" s="9"/>
      <c r="S31" s="9"/>
      <c r="T31" s="9"/>
    </row>
    <row r="32" spans="1:20" ht="13.5" customHeight="1">
      <c r="A32" s="13"/>
      <c r="B32" s="569" t="s">
        <v>366</v>
      </c>
      <c r="C32" s="572" t="s">
        <v>156</v>
      </c>
      <c r="D32" s="531" t="s">
        <v>435</v>
      </c>
      <c r="E32" s="575" t="s">
        <v>366</v>
      </c>
      <c r="F32" s="569" t="s">
        <v>155</v>
      </c>
      <c r="G32" s="576">
        <v>5</v>
      </c>
      <c r="H32" s="530">
        <v>10</v>
      </c>
      <c r="I32" s="531" t="s">
        <v>430</v>
      </c>
      <c r="J32" s="531" t="s">
        <v>430</v>
      </c>
      <c r="K32" s="531" t="s">
        <v>430</v>
      </c>
      <c r="L32" s="530">
        <v>20</v>
      </c>
      <c r="M32" s="573">
        <v>10</v>
      </c>
      <c r="N32" s="574" t="s">
        <v>438</v>
      </c>
      <c r="O32" s="14"/>
      <c r="P32" s="9"/>
      <c r="Q32" s="9"/>
      <c r="R32" s="9"/>
      <c r="S32" s="9"/>
      <c r="T32" s="9"/>
    </row>
    <row r="33" spans="1:20" ht="13.5" customHeight="1">
      <c r="A33" s="13"/>
      <c r="B33" s="569" t="s">
        <v>367</v>
      </c>
      <c r="C33" s="572" t="s">
        <v>156</v>
      </c>
      <c r="D33" s="531" t="s">
        <v>435</v>
      </c>
      <c r="E33" s="575" t="s">
        <v>367</v>
      </c>
      <c r="F33" s="569" t="s">
        <v>155</v>
      </c>
      <c r="G33" s="576">
        <v>3</v>
      </c>
      <c r="H33" s="530">
        <v>5</v>
      </c>
      <c r="I33" s="531" t="s">
        <v>430</v>
      </c>
      <c r="J33" s="531" t="s">
        <v>430</v>
      </c>
      <c r="K33" s="531" t="s">
        <v>430</v>
      </c>
      <c r="L33" s="530">
        <v>2</v>
      </c>
      <c r="M33" s="575" t="s">
        <v>430</v>
      </c>
      <c r="N33" s="574" t="s">
        <v>438</v>
      </c>
      <c r="O33" s="14"/>
      <c r="P33" s="9"/>
      <c r="Q33" s="9"/>
      <c r="R33" s="9"/>
      <c r="S33" s="9"/>
      <c r="T33" s="9"/>
    </row>
    <row r="34" spans="1:20" ht="13.5" customHeight="1">
      <c r="A34" s="13"/>
      <c r="B34" s="569" t="s">
        <v>368</v>
      </c>
      <c r="C34" s="572" t="s">
        <v>156</v>
      </c>
      <c r="D34" s="531" t="s">
        <v>435</v>
      </c>
      <c r="E34" s="575" t="s">
        <v>368</v>
      </c>
      <c r="F34" s="569" t="s">
        <v>155</v>
      </c>
      <c r="G34" s="576">
        <v>10</v>
      </c>
      <c r="H34" s="530">
        <v>20</v>
      </c>
      <c r="I34" s="531" t="s">
        <v>430</v>
      </c>
      <c r="J34" s="531" t="s">
        <v>430</v>
      </c>
      <c r="K34" s="531" t="s">
        <v>430</v>
      </c>
      <c r="L34" s="530">
        <v>10</v>
      </c>
      <c r="M34" s="573">
        <v>20</v>
      </c>
      <c r="N34" s="574" t="s">
        <v>438</v>
      </c>
      <c r="O34" s="14"/>
      <c r="P34" s="9"/>
      <c r="Q34" s="9"/>
      <c r="R34" s="9"/>
      <c r="S34" s="9"/>
      <c r="T34" s="9"/>
    </row>
    <row r="35" spans="1:20" ht="13.5" customHeight="1">
      <c r="A35" s="13"/>
      <c r="B35" s="569" t="s">
        <v>369</v>
      </c>
      <c r="C35" s="572" t="s">
        <v>156</v>
      </c>
      <c r="D35" s="575" t="s">
        <v>435</v>
      </c>
      <c r="E35" s="569" t="s">
        <v>369</v>
      </c>
      <c r="F35" s="569" t="s">
        <v>155</v>
      </c>
      <c r="G35" s="576">
        <v>3</v>
      </c>
      <c r="H35" s="530">
        <v>5</v>
      </c>
      <c r="I35" s="531" t="s">
        <v>430</v>
      </c>
      <c r="J35" s="531" t="s">
        <v>430</v>
      </c>
      <c r="K35" s="531" t="s">
        <v>430</v>
      </c>
      <c r="L35" s="530">
        <v>2</v>
      </c>
      <c r="M35" s="575" t="s">
        <v>430</v>
      </c>
      <c r="N35" s="574" t="s">
        <v>438</v>
      </c>
      <c r="O35" s="14"/>
      <c r="P35" s="9"/>
      <c r="Q35" s="9"/>
      <c r="R35" s="9"/>
      <c r="S35" s="9"/>
      <c r="T35" s="9"/>
    </row>
    <row r="36" spans="1:20" ht="13.5" customHeight="1">
      <c r="A36" s="13"/>
      <c r="B36" s="569" t="s">
        <v>370</v>
      </c>
      <c r="C36" s="572" t="s">
        <v>156</v>
      </c>
      <c r="D36" s="531" t="s">
        <v>435</v>
      </c>
      <c r="E36" s="575" t="s">
        <v>370</v>
      </c>
      <c r="F36" s="569" t="s">
        <v>155</v>
      </c>
      <c r="G36" s="576">
        <v>1</v>
      </c>
      <c r="H36" s="530">
        <v>1</v>
      </c>
      <c r="I36" s="531" t="s">
        <v>430</v>
      </c>
      <c r="J36" s="531" t="s">
        <v>430</v>
      </c>
      <c r="K36" s="531" t="s">
        <v>430</v>
      </c>
      <c r="L36" s="530">
        <v>1</v>
      </c>
      <c r="M36" s="573">
        <v>1</v>
      </c>
      <c r="N36" s="574" t="s">
        <v>438</v>
      </c>
      <c r="O36" s="14"/>
      <c r="P36" s="9"/>
      <c r="Q36" s="9"/>
      <c r="R36" s="9"/>
      <c r="S36" s="9"/>
      <c r="T36" s="9"/>
    </row>
    <row r="37" spans="1:20" ht="13.5" customHeight="1">
      <c r="A37" s="13"/>
      <c r="B37" s="569" t="s">
        <v>371</v>
      </c>
      <c r="C37" s="572" t="s">
        <v>428</v>
      </c>
      <c r="D37" s="531" t="s">
        <v>428</v>
      </c>
      <c r="E37" s="571" t="s">
        <v>429</v>
      </c>
      <c r="F37" s="569" t="s">
        <v>430</v>
      </c>
      <c r="G37" s="572" t="s">
        <v>430</v>
      </c>
      <c r="H37" s="531" t="s">
        <v>430</v>
      </c>
      <c r="I37" s="531" t="s">
        <v>430</v>
      </c>
      <c r="J37" s="531" t="s">
        <v>430</v>
      </c>
      <c r="K37" s="530">
        <v>0</v>
      </c>
      <c r="L37" s="531" t="s">
        <v>430</v>
      </c>
      <c r="M37" s="575" t="s">
        <v>430</v>
      </c>
      <c r="N37" s="574" t="s">
        <v>429</v>
      </c>
      <c r="O37" s="14"/>
      <c r="P37" s="9"/>
      <c r="Q37" s="9"/>
      <c r="R37" s="9"/>
      <c r="S37" s="9"/>
      <c r="T37" s="9"/>
    </row>
    <row r="38" spans="1:20" ht="13.5" customHeight="1">
      <c r="A38" s="13"/>
      <c r="B38" s="569" t="s">
        <v>374</v>
      </c>
      <c r="C38" s="572" t="s">
        <v>156</v>
      </c>
      <c r="D38" s="531" t="s">
        <v>435</v>
      </c>
      <c r="E38" s="575" t="s">
        <v>374</v>
      </c>
      <c r="F38" s="569" t="s">
        <v>155</v>
      </c>
      <c r="G38" s="576">
        <v>1</v>
      </c>
      <c r="H38" s="530">
        <v>3</v>
      </c>
      <c r="I38" s="531" t="s">
        <v>430</v>
      </c>
      <c r="J38" s="531" t="s">
        <v>430</v>
      </c>
      <c r="K38" s="531" t="s">
        <v>430</v>
      </c>
      <c r="L38" s="530">
        <v>2</v>
      </c>
      <c r="M38" s="573">
        <v>3</v>
      </c>
      <c r="N38" s="574" t="s">
        <v>438</v>
      </c>
      <c r="O38" s="14"/>
      <c r="P38" s="9"/>
      <c r="Q38" s="9"/>
      <c r="R38" s="9"/>
      <c r="S38" s="9"/>
      <c r="T38" s="9"/>
    </row>
    <row r="39" spans="1:20" ht="13.5" customHeight="1">
      <c r="A39" s="13"/>
      <c r="B39" s="569" t="s">
        <v>375</v>
      </c>
      <c r="C39" s="572" t="s">
        <v>156</v>
      </c>
      <c r="D39" s="531" t="s">
        <v>435</v>
      </c>
      <c r="E39" s="575" t="s">
        <v>375</v>
      </c>
      <c r="F39" s="569" t="s">
        <v>155</v>
      </c>
      <c r="G39" s="576">
        <v>5</v>
      </c>
      <c r="H39" s="530">
        <v>10</v>
      </c>
      <c r="I39" s="531" t="s">
        <v>430</v>
      </c>
      <c r="J39" s="531" t="s">
        <v>430</v>
      </c>
      <c r="K39" s="531" t="s">
        <v>430</v>
      </c>
      <c r="L39" s="530">
        <v>5</v>
      </c>
      <c r="M39" s="573">
        <v>10</v>
      </c>
      <c r="N39" s="574" t="s">
        <v>438</v>
      </c>
      <c r="O39" s="14"/>
      <c r="P39" s="9"/>
      <c r="Q39" s="9"/>
      <c r="R39" s="9"/>
      <c r="S39" s="9"/>
      <c r="T39" s="9"/>
    </row>
    <row r="40" spans="1:20" ht="13.5" customHeight="1">
      <c r="A40" s="13"/>
      <c r="B40" s="569" t="s">
        <v>376</v>
      </c>
      <c r="C40" s="572" t="s">
        <v>428</v>
      </c>
      <c r="D40" s="531" t="s">
        <v>428</v>
      </c>
      <c r="E40" s="571" t="s">
        <v>429</v>
      </c>
      <c r="F40" s="569" t="s">
        <v>430</v>
      </c>
      <c r="G40" s="572" t="s">
        <v>430</v>
      </c>
      <c r="H40" s="531" t="s">
        <v>430</v>
      </c>
      <c r="I40" s="531" t="s">
        <v>430</v>
      </c>
      <c r="J40" s="531" t="s">
        <v>430</v>
      </c>
      <c r="K40" s="530">
        <v>0</v>
      </c>
      <c r="L40" s="531" t="s">
        <v>430</v>
      </c>
      <c r="M40" s="575" t="s">
        <v>430</v>
      </c>
      <c r="N40" s="574" t="s">
        <v>429</v>
      </c>
      <c r="O40" s="14"/>
      <c r="P40" s="9"/>
      <c r="Q40" s="9"/>
      <c r="R40" s="9"/>
      <c r="S40" s="9"/>
      <c r="T40" s="9"/>
    </row>
    <row r="41" spans="1:20" ht="13.5" customHeight="1">
      <c r="A41" s="13"/>
      <c r="B41" s="569" t="s">
        <v>377</v>
      </c>
      <c r="C41" s="572" t="s">
        <v>156</v>
      </c>
      <c r="D41" s="531" t="s">
        <v>435</v>
      </c>
      <c r="E41" s="575" t="s">
        <v>377</v>
      </c>
      <c r="F41" s="569" t="s">
        <v>155</v>
      </c>
      <c r="G41" s="576">
        <v>15</v>
      </c>
      <c r="H41" s="530">
        <v>20</v>
      </c>
      <c r="I41" s="531" t="s">
        <v>430</v>
      </c>
      <c r="J41" s="531" t="s">
        <v>430</v>
      </c>
      <c r="K41" s="531" t="s">
        <v>430</v>
      </c>
      <c r="L41" s="530">
        <v>15</v>
      </c>
      <c r="M41" s="573">
        <v>20</v>
      </c>
      <c r="N41" s="574" t="s">
        <v>438</v>
      </c>
      <c r="O41" s="14"/>
      <c r="P41" s="9"/>
      <c r="Q41" s="9"/>
      <c r="R41" s="9"/>
      <c r="S41" s="9"/>
      <c r="T41" s="9"/>
    </row>
    <row r="42" spans="1:20" ht="13.5" customHeight="1">
      <c r="A42" s="13"/>
      <c r="B42" s="569" t="s">
        <v>378</v>
      </c>
      <c r="C42" s="572" t="s">
        <v>428</v>
      </c>
      <c r="D42" s="531" t="s">
        <v>428</v>
      </c>
      <c r="E42" s="571" t="s">
        <v>429</v>
      </c>
      <c r="F42" s="569" t="s">
        <v>430</v>
      </c>
      <c r="G42" s="572" t="s">
        <v>430</v>
      </c>
      <c r="H42" s="531" t="s">
        <v>430</v>
      </c>
      <c r="I42" s="531" t="s">
        <v>430</v>
      </c>
      <c r="J42" s="531" t="s">
        <v>430</v>
      </c>
      <c r="K42" s="530">
        <v>0</v>
      </c>
      <c r="L42" s="531" t="s">
        <v>430</v>
      </c>
      <c r="M42" s="575" t="s">
        <v>430</v>
      </c>
      <c r="N42" s="574" t="s">
        <v>429</v>
      </c>
      <c r="O42" s="14"/>
      <c r="P42" s="9"/>
      <c r="Q42" s="9"/>
      <c r="R42" s="9"/>
      <c r="S42" s="9"/>
      <c r="T42" s="9"/>
    </row>
    <row r="43" spans="1:20" ht="13.5" customHeight="1">
      <c r="A43" s="13"/>
      <c r="B43" s="569" t="s">
        <v>383</v>
      </c>
      <c r="C43" s="570" t="s">
        <v>427</v>
      </c>
      <c r="D43" s="535" t="s">
        <v>427</v>
      </c>
      <c r="E43" s="575" t="s">
        <v>375</v>
      </c>
      <c r="F43" s="569" t="s">
        <v>430</v>
      </c>
      <c r="G43" s="572" t="s">
        <v>430</v>
      </c>
      <c r="H43" s="531" t="s">
        <v>430</v>
      </c>
      <c r="I43" s="531" t="s">
        <v>430</v>
      </c>
      <c r="J43" s="530">
        <v>1</v>
      </c>
      <c r="K43" s="531" t="s">
        <v>430</v>
      </c>
      <c r="L43" s="531" t="s">
        <v>430</v>
      </c>
      <c r="M43" s="575" t="s">
        <v>430</v>
      </c>
      <c r="N43" s="574" t="s">
        <v>443</v>
      </c>
      <c r="O43" s="14"/>
      <c r="P43" s="9"/>
      <c r="Q43" s="9"/>
      <c r="R43" s="9"/>
      <c r="S43" s="9"/>
      <c r="T43" s="9"/>
    </row>
    <row r="44" spans="1:20" ht="13.5" customHeight="1">
      <c r="A44" s="13"/>
      <c r="B44" s="569" t="s">
        <v>380</v>
      </c>
      <c r="C44" s="572" t="s">
        <v>156</v>
      </c>
      <c r="D44" s="531" t="s">
        <v>435</v>
      </c>
      <c r="E44" s="575" t="s">
        <v>380</v>
      </c>
      <c r="F44" s="569" t="s">
        <v>155</v>
      </c>
      <c r="G44" s="576">
        <v>3</v>
      </c>
      <c r="H44" s="530">
        <v>5</v>
      </c>
      <c r="I44" s="531" t="s">
        <v>430</v>
      </c>
      <c r="J44" s="531" t="s">
        <v>430</v>
      </c>
      <c r="K44" s="531" t="s">
        <v>430</v>
      </c>
      <c r="L44" s="530">
        <v>2</v>
      </c>
      <c r="M44" s="573">
        <v>5</v>
      </c>
      <c r="N44" s="574" t="s">
        <v>438</v>
      </c>
      <c r="O44" s="14"/>
      <c r="P44" s="9"/>
      <c r="Q44" s="9"/>
      <c r="R44" s="9"/>
      <c r="S44" s="9"/>
      <c r="T44" s="9"/>
    </row>
    <row r="45" spans="1:20" ht="13.5" customHeight="1">
      <c r="A45" s="13"/>
      <c r="B45" s="569" t="s">
        <v>381</v>
      </c>
      <c r="C45" s="572" t="s">
        <v>156</v>
      </c>
      <c r="D45" s="531" t="s">
        <v>435</v>
      </c>
      <c r="E45" s="575" t="s">
        <v>381</v>
      </c>
      <c r="F45" s="569" t="s">
        <v>155</v>
      </c>
      <c r="G45" s="576">
        <v>3</v>
      </c>
      <c r="H45" s="530">
        <v>5</v>
      </c>
      <c r="I45" s="531" t="s">
        <v>430</v>
      </c>
      <c r="J45" s="531" t="s">
        <v>430</v>
      </c>
      <c r="K45" s="531" t="s">
        <v>430</v>
      </c>
      <c r="L45" s="530">
        <v>2</v>
      </c>
      <c r="M45" s="573">
        <v>5</v>
      </c>
      <c r="N45" s="574" t="s">
        <v>438</v>
      </c>
      <c r="O45" s="14"/>
      <c r="P45" s="9"/>
      <c r="Q45" s="9"/>
      <c r="R45" s="9"/>
      <c r="S45" s="9"/>
      <c r="T45" s="9"/>
    </row>
    <row r="46" spans="1:20" ht="13.5" customHeight="1">
      <c r="A46" s="13"/>
      <c r="B46" s="569" t="s">
        <v>382</v>
      </c>
      <c r="C46" s="570" t="s">
        <v>427</v>
      </c>
      <c r="D46" s="535" t="s">
        <v>427</v>
      </c>
      <c r="E46" s="571" t="s">
        <v>429</v>
      </c>
      <c r="F46" s="569" t="s">
        <v>430</v>
      </c>
      <c r="G46" s="572" t="s">
        <v>430</v>
      </c>
      <c r="H46" s="531" t="s">
        <v>430</v>
      </c>
      <c r="I46" s="531" t="s">
        <v>430</v>
      </c>
      <c r="J46" s="530">
        <v>1</v>
      </c>
      <c r="K46" s="531" t="s">
        <v>430</v>
      </c>
      <c r="L46" s="531" t="s">
        <v>430</v>
      </c>
      <c r="M46" s="575" t="s">
        <v>430</v>
      </c>
      <c r="N46" s="574" t="s">
        <v>429</v>
      </c>
      <c r="O46" s="14"/>
      <c r="P46" s="9"/>
      <c r="Q46" s="9"/>
      <c r="R46" s="9"/>
      <c r="S46" s="9"/>
      <c r="T46" s="9"/>
    </row>
    <row r="47" spans="1:20" ht="13.5" customHeight="1">
      <c r="A47" s="13"/>
      <c r="B47" s="569" t="s">
        <v>379</v>
      </c>
      <c r="C47" s="572" t="s">
        <v>156</v>
      </c>
      <c r="D47" s="531" t="s">
        <v>435</v>
      </c>
      <c r="E47" s="575" t="s">
        <v>444</v>
      </c>
      <c r="F47" s="569" t="s">
        <v>155</v>
      </c>
      <c r="G47" s="576">
        <v>3</v>
      </c>
      <c r="H47" s="530">
        <v>5</v>
      </c>
      <c r="I47" s="531" t="s">
        <v>430</v>
      </c>
      <c r="J47" s="531" t="s">
        <v>430</v>
      </c>
      <c r="K47" s="531" t="s">
        <v>430</v>
      </c>
      <c r="L47" s="530">
        <v>2</v>
      </c>
      <c r="M47" s="573">
        <v>10</v>
      </c>
      <c r="N47" s="574" t="s">
        <v>445</v>
      </c>
      <c r="O47" s="14"/>
      <c r="P47" s="9"/>
      <c r="Q47" s="9"/>
      <c r="R47" s="9"/>
      <c r="S47" s="9"/>
      <c r="T47" s="9"/>
    </row>
    <row r="48" spans="1:20" ht="13.5" customHeight="1">
      <c r="A48" s="13"/>
      <c r="B48" s="569" t="s">
        <v>384</v>
      </c>
      <c r="C48" s="570" t="s">
        <v>427</v>
      </c>
      <c r="D48" s="535" t="s">
        <v>427</v>
      </c>
      <c r="E48" s="571" t="s">
        <v>429</v>
      </c>
      <c r="F48" s="569" t="s">
        <v>430</v>
      </c>
      <c r="G48" s="572" t="s">
        <v>430</v>
      </c>
      <c r="H48" s="531" t="s">
        <v>430</v>
      </c>
      <c r="I48" s="531" t="s">
        <v>430</v>
      </c>
      <c r="J48" s="530">
        <v>1</v>
      </c>
      <c r="K48" s="531" t="s">
        <v>430</v>
      </c>
      <c r="L48" s="531" t="s">
        <v>430</v>
      </c>
      <c r="M48" s="575" t="s">
        <v>430</v>
      </c>
      <c r="N48" s="574" t="s">
        <v>429</v>
      </c>
      <c r="O48" s="14"/>
      <c r="P48" s="9"/>
      <c r="Q48" s="9"/>
      <c r="R48" s="9"/>
      <c r="S48" s="9"/>
      <c r="T48" s="9"/>
    </row>
    <row r="49" spans="1:20" ht="13.5" customHeight="1">
      <c r="A49" s="13"/>
      <c r="B49" s="569" t="s">
        <v>385</v>
      </c>
      <c r="C49" s="572" t="s">
        <v>156</v>
      </c>
      <c r="D49" s="531" t="s">
        <v>435</v>
      </c>
      <c r="E49" s="575" t="s">
        <v>385</v>
      </c>
      <c r="F49" s="569" t="s">
        <v>155</v>
      </c>
      <c r="G49" s="576">
        <v>3</v>
      </c>
      <c r="H49" s="530">
        <v>5</v>
      </c>
      <c r="I49" s="531" t="s">
        <v>430</v>
      </c>
      <c r="J49" s="531" t="s">
        <v>430</v>
      </c>
      <c r="K49" s="531" t="s">
        <v>430</v>
      </c>
      <c r="L49" s="530">
        <v>1</v>
      </c>
      <c r="M49" s="573">
        <v>1</v>
      </c>
      <c r="N49" s="574" t="s">
        <v>438</v>
      </c>
      <c r="O49" s="14"/>
      <c r="P49" s="9"/>
      <c r="Q49" s="9"/>
      <c r="R49" s="9"/>
      <c r="S49" s="9"/>
      <c r="T49" s="9"/>
    </row>
    <row r="50" spans="1:20" ht="29.1" customHeight="1">
      <c r="A50" s="13"/>
      <c r="B50" s="569" t="s">
        <v>386</v>
      </c>
      <c r="C50" s="570" t="s">
        <v>427</v>
      </c>
      <c r="D50" s="535" t="s">
        <v>427</v>
      </c>
      <c r="E50" s="575" t="s">
        <v>368</v>
      </c>
      <c r="F50" s="569" t="s">
        <v>430</v>
      </c>
      <c r="G50" s="572" t="s">
        <v>430</v>
      </c>
      <c r="H50" s="531" t="s">
        <v>430</v>
      </c>
      <c r="I50" s="531" t="s">
        <v>430</v>
      </c>
      <c r="J50" s="530">
        <v>1</v>
      </c>
      <c r="K50" s="531" t="s">
        <v>430</v>
      </c>
      <c r="L50" s="531" t="s">
        <v>430</v>
      </c>
      <c r="M50" s="575" t="s">
        <v>430</v>
      </c>
      <c r="N50" s="574" t="s">
        <v>446</v>
      </c>
      <c r="O50" s="14"/>
      <c r="P50" s="9"/>
      <c r="Q50" s="9"/>
      <c r="R50" s="9"/>
      <c r="S50" s="9"/>
      <c r="T50" s="9"/>
    </row>
    <row r="51" spans="1:20" ht="13.5" customHeight="1">
      <c r="A51" s="13"/>
      <c r="B51" s="569" t="s">
        <v>133</v>
      </c>
      <c r="C51" s="572" t="s">
        <v>156</v>
      </c>
      <c r="D51" s="575" t="s">
        <v>435</v>
      </c>
      <c r="E51" s="569" t="s">
        <v>133</v>
      </c>
      <c r="F51" s="569" t="s">
        <v>155</v>
      </c>
      <c r="G51" s="576">
        <v>27</v>
      </c>
      <c r="H51" s="531" t="s">
        <v>447</v>
      </c>
      <c r="I51" s="531" t="s">
        <v>430</v>
      </c>
      <c r="J51" s="531" t="s">
        <v>430</v>
      </c>
      <c r="K51" s="531" t="s">
        <v>430</v>
      </c>
      <c r="L51" s="530">
        <v>16</v>
      </c>
      <c r="M51" s="575" t="s">
        <v>430</v>
      </c>
      <c r="N51" s="574" t="s">
        <v>429</v>
      </c>
      <c r="O51" s="14"/>
      <c r="P51" s="9"/>
      <c r="Q51" s="9"/>
      <c r="R51" s="9"/>
      <c r="S51" s="9"/>
      <c r="T51" s="9"/>
    </row>
    <row r="52" spans="1:20" ht="13.5" customHeight="1">
      <c r="A52" s="13"/>
      <c r="B52" s="569" t="s">
        <v>387</v>
      </c>
      <c r="C52" s="572" t="s">
        <v>156</v>
      </c>
      <c r="D52" s="531" t="s">
        <v>435</v>
      </c>
      <c r="E52" s="575" t="s">
        <v>387</v>
      </c>
      <c r="F52" s="569" t="s">
        <v>155</v>
      </c>
      <c r="G52" s="576">
        <v>3</v>
      </c>
      <c r="H52" s="530">
        <v>5</v>
      </c>
      <c r="I52" s="531" t="s">
        <v>430</v>
      </c>
      <c r="J52" s="531" t="s">
        <v>430</v>
      </c>
      <c r="K52" s="531" t="s">
        <v>430</v>
      </c>
      <c r="L52" s="530">
        <v>2</v>
      </c>
      <c r="M52" s="573">
        <v>5</v>
      </c>
      <c r="N52" s="574" t="s">
        <v>438</v>
      </c>
      <c r="O52" s="14"/>
      <c r="P52" s="9"/>
      <c r="Q52" s="9"/>
      <c r="R52" s="9"/>
      <c r="S52" s="9"/>
      <c r="T52" s="9"/>
    </row>
    <row r="53" spans="1:20" ht="13.5" customHeight="1">
      <c r="A53" s="13"/>
      <c r="B53" s="569" t="s">
        <v>388</v>
      </c>
      <c r="C53" s="572" t="s">
        <v>428</v>
      </c>
      <c r="D53" s="531" t="s">
        <v>428</v>
      </c>
      <c r="E53" s="571" t="s">
        <v>429</v>
      </c>
      <c r="F53" s="569" t="s">
        <v>430</v>
      </c>
      <c r="G53" s="572" t="s">
        <v>430</v>
      </c>
      <c r="H53" s="531" t="s">
        <v>430</v>
      </c>
      <c r="I53" s="531" t="s">
        <v>430</v>
      </c>
      <c r="J53" s="531" t="s">
        <v>430</v>
      </c>
      <c r="K53" s="530">
        <v>0</v>
      </c>
      <c r="L53" s="531" t="s">
        <v>430</v>
      </c>
      <c r="M53" s="575" t="s">
        <v>430</v>
      </c>
      <c r="N53" s="574" t="s">
        <v>429</v>
      </c>
      <c r="O53" s="14"/>
      <c r="P53" s="9"/>
      <c r="Q53" s="9"/>
      <c r="R53" s="9"/>
      <c r="S53" s="9"/>
      <c r="T53" s="9"/>
    </row>
    <row r="54" spans="1:20" ht="13.5" customHeight="1">
      <c r="A54" s="13"/>
      <c r="B54" s="569" t="s">
        <v>389</v>
      </c>
      <c r="C54" s="572" t="s">
        <v>156</v>
      </c>
      <c r="D54" s="531" t="s">
        <v>435</v>
      </c>
      <c r="E54" s="575" t="s">
        <v>389</v>
      </c>
      <c r="F54" s="569" t="s">
        <v>155</v>
      </c>
      <c r="G54" s="576">
        <v>3</v>
      </c>
      <c r="H54" s="530">
        <v>5</v>
      </c>
      <c r="I54" s="531" t="s">
        <v>430</v>
      </c>
      <c r="J54" s="531" t="s">
        <v>430</v>
      </c>
      <c r="K54" s="531" t="s">
        <v>430</v>
      </c>
      <c r="L54" s="530">
        <v>1</v>
      </c>
      <c r="M54" s="573">
        <v>1</v>
      </c>
      <c r="N54" s="574" t="s">
        <v>438</v>
      </c>
      <c r="O54" s="14"/>
      <c r="P54" s="9"/>
      <c r="Q54" s="9"/>
      <c r="R54" s="9"/>
      <c r="S54" s="9"/>
      <c r="T54" s="9"/>
    </row>
    <row r="55" spans="1:20" ht="13.5" customHeight="1">
      <c r="A55" s="13"/>
      <c r="B55" s="569" t="s">
        <v>390</v>
      </c>
      <c r="C55" s="570" t="s">
        <v>427</v>
      </c>
      <c r="D55" s="535" t="s">
        <v>427</v>
      </c>
      <c r="E55" s="571" t="s">
        <v>429</v>
      </c>
      <c r="F55" s="569" t="s">
        <v>430</v>
      </c>
      <c r="G55" s="572" t="s">
        <v>430</v>
      </c>
      <c r="H55" s="531" t="s">
        <v>430</v>
      </c>
      <c r="I55" s="531" t="s">
        <v>430</v>
      </c>
      <c r="J55" s="530">
        <v>1</v>
      </c>
      <c r="K55" s="531" t="s">
        <v>430</v>
      </c>
      <c r="L55" s="530">
        <v>2</v>
      </c>
      <c r="M55" s="573">
        <v>5</v>
      </c>
      <c r="N55" s="574" t="s">
        <v>438</v>
      </c>
      <c r="O55" s="14"/>
      <c r="P55" s="9"/>
      <c r="Q55" s="9"/>
      <c r="R55" s="9"/>
      <c r="S55" s="9"/>
      <c r="T55" s="9"/>
    </row>
    <row r="56" spans="1:20" ht="13.5" customHeight="1">
      <c r="A56" s="13"/>
      <c r="B56" s="569" t="s">
        <v>391</v>
      </c>
      <c r="C56" s="572" t="s">
        <v>156</v>
      </c>
      <c r="D56" s="531" t="s">
        <v>435</v>
      </c>
      <c r="E56" s="575" t="s">
        <v>391</v>
      </c>
      <c r="F56" s="569" t="s">
        <v>155</v>
      </c>
      <c r="G56" s="576">
        <v>3</v>
      </c>
      <c r="H56" s="530">
        <v>5</v>
      </c>
      <c r="I56" s="531" t="s">
        <v>430</v>
      </c>
      <c r="J56" s="531" t="s">
        <v>430</v>
      </c>
      <c r="K56" s="531" t="s">
        <v>430</v>
      </c>
      <c r="L56" s="530">
        <v>1</v>
      </c>
      <c r="M56" s="573">
        <v>1</v>
      </c>
      <c r="N56" s="574" t="s">
        <v>438</v>
      </c>
      <c r="O56" s="14"/>
      <c r="P56" s="9"/>
      <c r="Q56" s="9"/>
      <c r="R56" s="9"/>
      <c r="S56" s="9"/>
      <c r="T56" s="9"/>
    </row>
    <row r="57" spans="1:20" ht="13.5" customHeight="1">
      <c r="A57" s="13"/>
      <c r="B57" s="569" t="s">
        <v>392</v>
      </c>
      <c r="C57" s="572" t="s">
        <v>156</v>
      </c>
      <c r="D57" s="531" t="s">
        <v>435</v>
      </c>
      <c r="E57" s="575" t="s">
        <v>448</v>
      </c>
      <c r="F57" s="569" t="s">
        <v>155</v>
      </c>
      <c r="G57" s="576">
        <v>30</v>
      </c>
      <c r="H57" s="531" t="s">
        <v>447</v>
      </c>
      <c r="I57" s="531" t="s">
        <v>430</v>
      </c>
      <c r="J57" s="531" t="s">
        <v>430</v>
      </c>
      <c r="K57" s="531" t="s">
        <v>430</v>
      </c>
      <c r="L57" s="531" t="s">
        <v>447</v>
      </c>
      <c r="M57" s="575" t="s">
        <v>430</v>
      </c>
      <c r="N57" s="574" t="s">
        <v>449</v>
      </c>
      <c r="O57" s="14"/>
      <c r="P57" s="9"/>
      <c r="Q57" s="9"/>
      <c r="R57" s="9"/>
      <c r="S57" s="9"/>
      <c r="T57" s="9"/>
    </row>
    <row r="58" spans="1:20" ht="13.5" customHeight="1">
      <c r="A58" s="13"/>
      <c r="B58" s="569" t="s">
        <v>393</v>
      </c>
      <c r="C58" s="572" t="s">
        <v>156</v>
      </c>
      <c r="D58" s="531" t="s">
        <v>435</v>
      </c>
      <c r="E58" s="575" t="s">
        <v>393</v>
      </c>
      <c r="F58" s="569" t="s">
        <v>155</v>
      </c>
      <c r="G58" s="572" t="s">
        <v>447</v>
      </c>
      <c r="H58" s="531" t="s">
        <v>447</v>
      </c>
      <c r="I58" s="531" t="s">
        <v>430</v>
      </c>
      <c r="J58" s="531" t="s">
        <v>430</v>
      </c>
      <c r="K58" s="531" t="s">
        <v>430</v>
      </c>
      <c r="L58" s="530">
        <v>15</v>
      </c>
      <c r="M58" s="575" t="s">
        <v>447</v>
      </c>
      <c r="N58" s="574" t="s">
        <v>438</v>
      </c>
      <c r="O58" s="14"/>
      <c r="P58" s="9"/>
      <c r="Q58" s="9"/>
      <c r="R58" s="9"/>
      <c r="S58" s="9"/>
      <c r="T58" s="9"/>
    </row>
    <row r="59" spans="1:20" ht="13.5" customHeight="1">
      <c r="A59" s="13"/>
      <c r="B59" s="569" t="s">
        <v>394</v>
      </c>
      <c r="C59" s="572" t="s">
        <v>156</v>
      </c>
      <c r="D59" s="531" t="s">
        <v>435</v>
      </c>
      <c r="E59" s="575" t="s">
        <v>394</v>
      </c>
      <c r="F59" s="569" t="s">
        <v>155</v>
      </c>
      <c r="G59" s="576">
        <v>15</v>
      </c>
      <c r="H59" s="531" t="s">
        <v>447</v>
      </c>
      <c r="I59" s="531" t="s">
        <v>430</v>
      </c>
      <c r="J59" s="531" t="s">
        <v>430</v>
      </c>
      <c r="K59" s="531" t="s">
        <v>430</v>
      </c>
      <c r="L59" s="530">
        <v>10</v>
      </c>
      <c r="M59" s="573">
        <v>25</v>
      </c>
      <c r="N59" s="574" t="s">
        <v>438</v>
      </c>
      <c r="O59" s="14"/>
      <c r="P59" s="9"/>
      <c r="Q59" s="9"/>
      <c r="R59" s="9"/>
      <c r="S59" s="9"/>
      <c r="T59" s="9"/>
    </row>
    <row r="60" spans="1:20" ht="13.5" customHeight="1">
      <c r="A60" s="13"/>
      <c r="B60" s="569" t="s">
        <v>154</v>
      </c>
      <c r="C60" s="572" t="s">
        <v>156</v>
      </c>
      <c r="D60" s="531" t="s">
        <v>435</v>
      </c>
      <c r="E60" s="575" t="s">
        <v>154</v>
      </c>
      <c r="F60" s="569" t="s">
        <v>155</v>
      </c>
      <c r="G60" s="576">
        <v>30</v>
      </c>
      <c r="H60" s="531" t="s">
        <v>447</v>
      </c>
      <c r="I60" s="531" t="s">
        <v>430</v>
      </c>
      <c r="J60" s="531" t="s">
        <v>430</v>
      </c>
      <c r="K60" s="531" t="s">
        <v>430</v>
      </c>
      <c r="L60" s="530">
        <v>10</v>
      </c>
      <c r="M60" s="573">
        <v>25</v>
      </c>
      <c r="N60" s="574" t="s">
        <v>438</v>
      </c>
      <c r="O60" s="14"/>
      <c r="P60" s="9"/>
      <c r="Q60" s="9"/>
      <c r="R60" s="9"/>
      <c r="S60" s="9"/>
      <c r="T60" s="9"/>
    </row>
    <row r="61" spans="1:20" ht="13.5" customHeight="1">
      <c r="A61" s="13"/>
      <c r="B61" s="569" t="s">
        <v>395</v>
      </c>
      <c r="C61" s="572" t="s">
        <v>156</v>
      </c>
      <c r="D61" s="531" t="s">
        <v>435</v>
      </c>
      <c r="E61" s="575" t="s">
        <v>395</v>
      </c>
      <c r="F61" s="569" t="s">
        <v>155</v>
      </c>
      <c r="G61" s="576">
        <v>1</v>
      </c>
      <c r="H61" s="530">
        <v>3</v>
      </c>
      <c r="I61" s="531" t="s">
        <v>430</v>
      </c>
      <c r="J61" s="531" t="s">
        <v>430</v>
      </c>
      <c r="K61" s="531" t="s">
        <v>430</v>
      </c>
      <c r="L61" s="530">
        <v>2</v>
      </c>
      <c r="M61" s="575" t="s">
        <v>430</v>
      </c>
      <c r="N61" s="574" t="s">
        <v>438</v>
      </c>
      <c r="O61" s="14"/>
      <c r="P61" s="9"/>
      <c r="Q61" s="9"/>
      <c r="R61" s="9"/>
      <c r="S61" s="9"/>
      <c r="T61" s="9"/>
    </row>
    <row r="62" spans="1:20" ht="13.5" customHeight="1">
      <c r="A62" s="13"/>
      <c r="B62" s="569" t="s">
        <v>396</v>
      </c>
      <c r="C62" s="572" t="s">
        <v>156</v>
      </c>
      <c r="D62" s="531" t="s">
        <v>435</v>
      </c>
      <c r="E62" s="575" t="s">
        <v>396</v>
      </c>
      <c r="F62" s="569" t="s">
        <v>155</v>
      </c>
      <c r="G62" s="576">
        <v>7</v>
      </c>
      <c r="H62" s="530">
        <v>15</v>
      </c>
      <c r="I62" s="531" t="s">
        <v>430</v>
      </c>
      <c r="J62" s="531" t="s">
        <v>430</v>
      </c>
      <c r="K62" s="531" t="s">
        <v>430</v>
      </c>
      <c r="L62" s="530">
        <v>14</v>
      </c>
      <c r="M62" s="575" t="s">
        <v>430</v>
      </c>
      <c r="N62" s="574" t="s">
        <v>438</v>
      </c>
      <c r="O62" s="14"/>
      <c r="P62" s="9"/>
      <c r="Q62" s="9"/>
      <c r="R62" s="9"/>
      <c r="S62" s="9"/>
      <c r="T62" s="9"/>
    </row>
    <row r="63" spans="1:20" ht="13.5" customHeight="1">
      <c r="A63" s="13"/>
      <c r="B63" s="569" t="s">
        <v>397</v>
      </c>
      <c r="C63" s="572" t="s">
        <v>156</v>
      </c>
      <c r="D63" s="531" t="s">
        <v>435</v>
      </c>
      <c r="E63" s="575" t="s">
        <v>397</v>
      </c>
      <c r="F63" s="569" t="s">
        <v>155</v>
      </c>
      <c r="G63" s="576">
        <v>1</v>
      </c>
      <c r="H63" s="530">
        <v>3</v>
      </c>
      <c r="I63" s="531" t="s">
        <v>430</v>
      </c>
      <c r="J63" s="531" t="s">
        <v>430</v>
      </c>
      <c r="K63" s="531" t="s">
        <v>430</v>
      </c>
      <c r="L63" s="530">
        <v>2</v>
      </c>
      <c r="M63" s="575" t="s">
        <v>430</v>
      </c>
      <c r="N63" s="574" t="s">
        <v>438</v>
      </c>
      <c r="O63" s="14"/>
      <c r="P63" s="9"/>
      <c r="Q63" s="9"/>
      <c r="R63" s="9"/>
      <c r="S63" s="9"/>
      <c r="T63" s="9"/>
    </row>
    <row r="64" spans="1:20" ht="13.5" customHeight="1">
      <c r="A64" s="13"/>
      <c r="B64" s="569" t="s">
        <v>398</v>
      </c>
      <c r="C64" s="572" t="s">
        <v>156</v>
      </c>
      <c r="D64" s="531" t="s">
        <v>435</v>
      </c>
      <c r="E64" s="575" t="s">
        <v>398</v>
      </c>
      <c r="F64" s="569" t="s">
        <v>155</v>
      </c>
      <c r="G64" s="576">
        <v>3</v>
      </c>
      <c r="H64" s="530">
        <v>6</v>
      </c>
      <c r="I64" s="531" t="s">
        <v>430</v>
      </c>
      <c r="J64" s="531" t="s">
        <v>430</v>
      </c>
      <c r="K64" s="531" t="s">
        <v>430</v>
      </c>
      <c r="L64" s="530">
        <v>4</v>
      </c>
      <c r="M64" s="575" t="s">
        <v>430</v>
      </c>
      <c r="N64" s="574" t="s">
        <v>438</v>
      </c>
      <c r="O64" s="14"/>
      <c r="P64" s="9"/>
      <c r="Q64" s="9"/>
      <c r="R64" s="9"/>
      <c r="S64" s="9"/>
      <c r="T64" s="9"/>
    </row>
    <row r="65" spans="1:20" ht="13.5" customHeight="1">
      <c r="A65" s="13"/>
      <c r="B65" s="569" t="s">
        <v>399</v>
      </c>
      <c r="C65" s="572" t="s">
        <v>156</v>
      </c>
      <c r="D65" s="531" t="s">
        <v>435</v>
      </c>
      <c r="E65" s="575" t="s">
        <v>399</v>
      </c>
      <c r="F65" s="569" t="s">
        <v>155</v>
      </c>
      <c r="G65" s="576">
        <v>1</v>
      </c>
      <c r="H65" s="530">
        <v>4</v>
      </c>
      <c r="I65" s="531" t="s">
        <v>430</v>
      </c>
      <c r="J65" s="531" t="s">
        <v>430</v>
      </c>
      <c r="K65" s="531" t="s">
        <v>430</v>
      </c>
      <c r="L65" s="530">
        <v>3</v>
      </c>
      <c r="M65" s="575" t="s">
        <v>430</v>
      </c>
      <c r="N65" s="574" t="s">
        <v>438</v>
      </c>
      <c r="O65" s="14"/>
      <c r="P65" s="9"/>
      <c r="Q65" s="9"/>
      <c r="R65" s="9"/>
      <c r="S65" s="9"/>
      <c r="T65" s="9"/>
    </row>
    <row r="66" spans="1:20" ht="13.5" customHeight="1">
      <c r="A66" s="13"/>
      <c r="B66" s="569" t="s">
        <v>400</v>
      </c>
      <c r="C66" s="572" t="s">
        <v>156</v>
      </c>
      <c r="D66" s="531" t="s">
        <v>435</v>
      </c>
      <c r="E66" s="575" t="s">
        <v>400</v>
      </c>
      <c r="F66" s="569" t="s">
        <v>155</v>
      </c>
      <c r="G66" s="576">
        <v>3</v>
      </c>
      <c r="H66" s="530">
        <v>5</v>
      </c>
      <c r="I66" s="531" t="s">
        <v>430</v>
      </c>
      <c r="J66" s="531" t="s">
        <v>430</v>
      </c>
      <c r="K66" s="531" t="s">
        <v>430</v>
      </c>
      <c r="L66" s="530">
        <v>4</v>
      </c>
      <c r="M66" s="575" t="s">
        <v>430</v>
      </c>
      <c r="N66" s="574" t="s">
        <v>438</v>
      </c>
      <c r="O66" s="14"/>
      <c r="P66" s="9"/>
      <c r="Q66" s="9"/>
      <c r="R66" s="9"/>
      <c r="S66" s="9"/>
      <c r="T66" s="9"/>
    </row>
    <row r="67" spans="1:20" ht="13.5" customHeight="1">
      <c r="A67" s="13"/>
      <c r="B67" s="569" t="s">
        <v>401</v>
      </c>
      <c r="C67" s="572" t="s">
        <v>156</v>
      </c>
      <c r="D67" s="531" t="s">
        <v>435</v>
      </c>
      <c r="E67" s="575" t="s">
        <v>401</v>
      </c>
      <c r="F67" s="569" t="s">
        <v>155</v>
      </c>
      <c r="G67" s="576">
        <v>3</v>
      </c>
      <c r="H67" s="530">
        <v>5</v>
      </c>
      <c r="I67" s="531" t="s">
        <v>430</v>
      </c>
      <c r="J67" s="531" t="s">
        <v>430</v>
      </c>
      <c r="K67" s="531" t="s">
        <v>430</v>
      </c>
      <c r="L67" s="530">
        <v>2</v>
      </c>
      <c r="M67" s="575" t="s">
        <v>430</v>
      </c>
      <c r="N67" s="574" t="s">
        <v>438</v>
      </c>
      <c r="O67" s="14"/>
      <c r="P67" s="9"/>
      <c r="Q67" s="9"/>
      <c r="R67" s="9"/>
      <c r="S67" s="9"/>
      <c r="T67" s="9"/>
    </row>
    <row r="68" spans="1:20" ht="13.5" customHeight="1">
      <c r="A68" s="13"/>
      <c r="B68" s="569" t="s">
        <v>402</v>
      </c>
      <c r="C68" s="572" t="s">
        <v>156</v>
      </c>
      <c r="D68" s="531" t="s">
        <v>435</v>
      </c>
      <c r="E68" s="575" t="s">
        <v>402</v>
      </c>
      <c r="F68" s="569" t="s">
        <v>155</v>
      </c>
      <c r="G68" s="576">
        <v>10</v>
      </c>
      <c r="H68" s="530">
        <v>20</v>
      </c>
      <c r="I68" s="531" t="s">
        <v>430</v>
      </c>
      <c r="J68" s="531" t="s">
        <v>430</v>
      </c>
      <c r="K68" s="531" t="s">
        <v>430</v>
      </c>
      <c r="L68" s="530">
        <v>20</v>
      </c>
      <c r="M68" s="575" t="s">
        <v>430</v>
      </c>
      <c r="N68" s="574" t="s">
        <v>438</v>
      </c>
      <c r="O68" s="14"/>
      <c r="P68" s="9"/>
      <c r="Q68" s="9"/>
      <c r="R68" s="9"/>
      <c r="S68" s="9"/>
      <c r="T68" s="9"/>
    </row>
    <row r="69" spans="1:20" ht="13.5" customHeight="1">
      <c r="A69" s="13"/>
      <c r="B69" s="569" t="s">
        <v>403</v>
      </c>
      <c r="C69" s="572" t="s">
        <v>156</v>
      </c>
      <c r="D69" s="531" t="s">
        <v>435</v>
      </c>
      <c r="E69" s="575" t="s">
        <v>403</v>
      </c>
      <c r="F69" s="569" t="s">
        <v>155</v>
      </c>
      <c r="G69" s="576">
        <v>5</v>
      </c>
      <c r="H69" s="530">
        <v>15</v>
      </c>
      <c r="I69" s="531" t="s">
        <v>430</v>
      </c>
      <c r="J69" s="531" t="s">
        <v>430</v>
      </c>
      <c r="K69" s="531" t="s">
        <v>430</v>
      </c>
      <c r="L69" s="530">
        <v>6</v>
      </c>
      <c r="M69" s="575" t="s">
        <v>430</v>
      </c>
      <c r="N69" s="574" t="s">
        <v>438</v>
      </c>
      <c r="O69" s="14"/>
      <c r="P69" s="9"/>
      <c r="Q69" s="9"/>
      <c r="R69" s="9"/>
      <c r="S69" s="9"/>
      <c r="T69" s="9"/>
    </row>
    <row r="70" spans="1:20" ht="13.5" customHeight="1">
      <c r="A70" s="13"/>
      <c r="B70" s="569" t="s">
        <v>404</v>
      </c>
      <c r="C70" s="572" t="s">
        <v>156</v>
      </c>
      <c r="D70" s="531" t="s">
        <v>435</v>
      </c>
      <c r="E70" s="575" t="s">
        <v>404</v>
      </c>
      <c r="F70" s="569" t="s">
        <v>155</v>
      </c>
      <c r="G70" s="576">
        <v>1</v>
      </c>
      <c r="H70" s="530">
        <v>4</v>
      </c>
      <c r="I70" s="531" t="s">
        <v>430</v>
      </c>
      <c r="J70" s="531" t="s">
        <v>430</v>
      </c>
      <c r="K70" s="531" t="s">
        <v>430</v>
      </c>
      <c r="L70" s="530">
        <v>3</v>
      </c>
      <c r="M70" s="575" t="s">
        <v>430</v>
      </c>
      <c r="N70" s="574" t="s">
        <v>438</v>
      </c>
      <c r="O70" s="14"/>
      <c r="P70" s="9"/>
      <c r="Q70" s="9"/>
      <c r="R70" s="9"/>
      <c r="S70" s="9"/>
      <c r="T70" s="9"/>
    </row>
    <row r="71" spans="1:20" ht="13.5" customHeight="1">
      <c r="A71" s="13"/>
      <c r="B71" s="569" t="s">
        <v>405</v>
      </c>
      <c r="C71" s="572" t="s">
        <v>156</v>
      </c>
      <c r="D71" s="531" t="s">
        <v>435</v>
      </c>
      <c r="E71" s="575" t="s">
        <v>450</v>
      </c>
      <c r="F71" s="569" t="s">
        <v>155</v>
      </c>
      <c r="G71" s="576">
        <v>5</v>
      </c>
      <c r="H71" s="530">
        <v>15</v>
      </c>
      <c r="I71" s="531" t="s">
        <v>430</v>
      </c>
      <c r="J71" s="531" t="s">
        <v>430</v>
      </c>
      <c r="K71" s="531" t="s">
        <v>430</v>
      </c>
      <c r="L71" s="530">
        <v>8</v>
      </c>
      <c r="M71" s="575" t="s">
        <v>430</v>
      </c>
      <c r="N71" s="574" t="s">
        <v>451</v>
      </c>
      <c r="O71" s="14"/>
      <c r="P71" s="9"/>
      <c r="Q71" s="9"/>
      <c r="R71" s="9"/>
      <c r="S71" s="9"/>
      <c r="T71" s="9"/>
    </row>
    <row r="72" spans="1:20" ht="13.5" customHeight="1">
      <c r="A72" s="13"/>
      <c r="B72" s="569" t="s">
        <v>406</v>
      </c>
      <c r="C72" s="572" t="s">
        <v>156</v>
      </c>
      <c r="D72" s="531" t="s">
        <v>435</v>
      </c>
      <c r="E72" s="575" t="s">
        <v>452</v>
      </c>
      <c r="F72" s="569" t="s">
        <v>155</v>
      </c>
      <c r="G72" s="576">
        <v>4</v>
      </c>
      <c r="H72" s="530">
        <v>13</v>
      </c>
      <c r="I72" s="531" t="s">
        <v>430</v>
      </c>
      <c r="J72" s="531" t="s">
        <v>430</v>
      </c>
      <c r="K72" s="531" t="s">
        <v>430</v>
      </c>
      <c r="L72" s="530">
        <v>7</v>
      </c>
      <c r="M72" s="575" t="s">
        <v>430</v>
      </c>
      <c r="N72" s="574" t="s">
        <v>451</v>
      </c>
      <c r="O72" s="14"/>
      <c r="P72" s="9"/>
      <c r="Q72" s="9"/>
      <c r="R72" s="9"/>
      <c r="S72" s="9"/>
      <c r="T72" s="9"/>
    </row>
    <row r="73" spans="1:20" ht="13.5" customHeight="1">
      <c r="A73" s="13"/>
      <c r="B73" s="569" t="s">
        <v>407</v>
      </c>
      <c r="C73" s="572" t="s">
        <v>156</v>
      </c>
      <c r="D73" s="531" t="s">
        <v>435</v>
      </c>
      <c r="E73" s="575" t="s">
        <v>407</v>
      </c>
      <c r="F73" s="569" t="s">
        <v>155</v>
      </c>
      <c r="G73" s="576">
        <v>4</v>
      </c>
      <c r="H73" s="530">
        <v>13</v>
      </c>
      <c r="I73" s="531" t="s">
        <v>430</v>
      </c>
      <c r="J73" s="531" t="s">
        <v>430</v>
      </c>
      <c r="K73" s="531" t="s">
        <v>430</v>
      </c>
      <c r="L73" s="530">
        <v>7</v>
      </c>
      <c r="M73" s="573">
        <v>13</v>
      </c>
      <c r="N73" s="574" t="s">
        <v>438</v>
      </c>
      <c r="O73" s="14"/>
      <c r="P73" s="9"/>
      <c r="Q73" s="9"/>
      <c r="R73" s="9"/>
      <c r="S73" s="9"/>
      <c r="T73" s="9"/>
    </row>
    <row r="74" spans="1:20" ht="13.5" customHeight="1">
      <c r="A74" s="13"/>
      <c r="B74" s="569" t="s">
        <v>273</v>
      </c>
      <c r="C74" s="572" t="s">
        <v>156</v>
      </c>
      <c r="D74" s="531" t="s">
        <v>435</v>
      </c>
      <c r="E74" s="575" t="s">
        <v>273</v>
      </c>
      <c r="F74" s="569" t="s">
        <v>155</v>
      </c>
      <c r="G74" s="576">
        <v>5</v>
      </c>
      <c r="H74" s="530">
        <v>12</v>
      </c>
      <c r="I74" s="531" t="s">
        <v>430</v>
      </c>
      <c r="J74" s="531" t="s">
        <v>430</v>
      </c>
      <c r="K74" s="531" t="s">
        <v>430</v>
      </c>
      <c r="L74" s="530">
        <v>2</v>
      </c>
      <c r="M74" s="577">
        <v>5</v>
      </c>
      <c r="N74" s="574" t="s">
        <v>438</v>
      </c>
      <c r="O74" s="14"/>
      <c r="P74" s="9"/>
      <c r="Q74" s="9"/>
      <c r="R74" s="9"/>
      <c r="S74" s="9"/>
      <c r="T74" s="9"/>
    </row>
    <row r="75" spans="1:20" ht="13.5" customHeight="1">
      <c r="A75" s="13"/>
      <c r="B75" s="569" t="s">
        <v>274</v>
      </c>
      <c r="C75" s="572" t="s">
        <v>156</v>
      </c>
      <c r="D75" s="531" t="s">
        <v>435</v>
      </c>
      <c r="E75" s="575" t="s">
        <v>274</v>
      </c>
      <c r="F75" s="569" t="s">
        <v>155</v>
      </c>
      <c r="G75" s="576">
        <v>5</v>
      </c>
      <c r="H75" s="530">
        <v>12</v>
      </c>
      <c r="I75" s="531" t="s">
        <v>430</v>
      </c>
      <c r="J75" s="531" t="s">
        <v>430</v>
      </c>
      <c r="K75" s="531" t="s">
        <v>430</v>
      </c>
      <c r="L75" s="530">
        <v>2</v>
      </c>
      <c r="M75" s="577">
        <v>6</v>
      </c>
      <c r="N75" s="574" t="s">
        <v>438</v>
      </c>
      <c r="O75" s="14"/>
      <c r="P75" s="9"/>
      <c r="Q75" s="9"/>
      <c r="R75" s="9"/>
      <c r="S75" s="9"/>
      <c r="T75" s="9"/>
    </row>
    <row r="76" spans="1:20" ht="13.5" customHeight="1">
      <c r="A76" s="13"/>
      <c r="B76" s="569" t="s">
        <v>275</v>
      </c>
      <c r="C76" s="572" t="s">
        <v>156</v>
      </c>
      <c r="D76" s="531" t="s">
        <v>435</v>
      </c>
      <c r="E76" s="575" t="s">
        <v>275</v>
      </c>
      <c r="F76" s="569" t="s">
        <v>155</v>
      </c>
      <c r="G76" s="576">
        <v>10</v>
      </c>
      <c r="H76" s="530">
        <v>20</v>
      </c>
      <c r="I76" s="531" t="s">
        <v>430</v>
      </c>
      <c r="J76" s="531" t="s">
        <v>430</v>
      </c>
      <c r="K76" s="531" t="s">
        <v>430</v>
      </c>
      <c r="L76" s="530">
        <v>4</v>
      </c>
      <c r="M76" s="577">
        <v>12</v>
      </c>
      <c r="N76" s="574" t="s">
        <v>438</v>
      </c>
      <c r="O76" s="14"/>
      <c r="P76" s="9"/>
      <c r="Q76" s="9"/>
      <c r="R76" s="9"/>
      <c r="S76" s="9"/>
      <c r="T76" s="9"/>
    </row>
    <row r="77" spans="1:20" ht="13.5" customHeight="1">
      <c r="A77" s="13"/>
      <c r="B77" s="569" t="s">
        <v>269</v>
      </c>
      <c r="C77" s="572" t="s">
        <v>156</v>
      </c>
      <c r="D77" s="531" t="s">
        <v>435</v>
      </c>
      <c r="E77" s="575" t="s">
        <v>453</v>
      </c>
      <c r="F77" s="569" t="s">
        <v>155</v>
      </c>
      <c r="G77" s="576">
        <v>5</v>
      </c>
      <c r="H77" s="530">
        <v>12</v>
      </c>
      <c r="I77" s="531" t="s">
        <v>430</v>
      </c>
      <c r="J77" s="531" t="s">
        <v>430</v>
      </c>
      <c r="K77" s="531" t="s">
        <v>430</v>
      </c>
      <c r="L77" s="530">
        <v>2</v>
      </c>
      <c r="M77" s="571" t="s">
        <v>430</v>
      </c>
      <c r="N77" s="574" t="s">
        <v>454</v>
      </c>
      <c r="O77" s="14"/>
      <c r="P77" s="9"/>
      <c r="Q77" s="9"/>
      <c r="R77" s="9"/>
      <c r="S77" s="9"/>
      <c r="T77" s="9"/>
    </row>
    <row r="78" spans="1:20" ht="13.5" customHeight="1">
      <c r="A78" s="13"/>
      <c r="B78" s="569" t="s">
        <v>282</v>
      </c>
      <c r="C78" s="570" t="s">
        <v>426</v>
      </c>
      <c r="D78" s="535" t="s">
        <v>426</v>
      </c>
      <c r="E78" s="571" t="s">
        <v>429</v>
      </c>
      <c r="F78" s="569" t="s">
        <v>430</v>
      </c>
      <c r="G78" s="572" t="s">
        <v>430</v>
      </c>
      <c r="H78" s="531" t="s">
        <v>430</v>
      </c>
      <c r="I78" s="530">
        <v>1</v>
      </c>
      <c r="J78" s="531" t="s">
        <v>430</v>
      </c>
      <c r="K78" s="531" t="s">
        <v>430</v>
      </c>
      <c r="L78" s="531" t="s">
        <v>430</v>
      </c>
      <c r="M78" s="571" t="s">
        <v>430</v>
      </c>
      <c r="N78" s="574" t="s">
        <v>429</v>
      </c>
      <c r="O78" s="14"/>
      <c r="P78" s="9"/>
      <c r="Q78" s="9"/>
      <c r="R78" s="9"/>
      <c r="S78" s="9"/>
      <c r="T78" s="9"/>
    </row>
    <row r="79" spans="1:20" ht="29.1" customHeight="1">
      <c r="A79" s="13"/>
      <c r="B79" s="569" t="s">
        <v>279</v>
      </c>
      <c r="C79" s="572" t="s">
        <v>156</v>
      </c>
      <c r="D79" s="531" t="s">
        <v>435</v>
      </c>
      <c r="E79" s="571" t="s">
        <v>455</v>
      </c>
      <c r="F79" s="569" t="s">
        <v>155</v>
      </c>
      <c r="G79" s="576">
        <v>20</v>
      </c>
      <c r="H79" s="531" t="s">
        <v>447</v>
      </c>
      <c r="I79" s="531" t="s">
        <v>430</v>
      </c>
      <c r="J79" s="531" t="s">
        <v>430</v>
      </c>
      <c r="K79" s="531" t="s">
        <v>456</v>
      </c>
      <c r="L79" s="530">
        <v>10</v>
      </c>
      <c r="M79" s="571" t="s">
        <v>456</v>
      </c>
      <c r="N79" s="574" t="s">
        <v>457</v>
      </c>
      <c r="O79" s="14"/>
      <c r="P79" s="9"/>
      <c r="Q79" s="9"/>
      <c r="R79" s="9"/>
      <c r="S79" s="9"/>
      <c r="T79" s="9"/>
    </row>
    <row r="80" spans="1:20" ht="13.5" customHeight="1">
      <c r="A80" s="13"/>
      <c r="B80" s="569" t="s">
        <v>276</v>
      </c>
      <c r="C80" s="572" t="s">
        <v>156</v>
      </c>
      <c r="D80" s="531" t="s">
        <v>435</v>
      </c>
      <c r="E80" s="575" t="s">
        <v>458</v>
      </c>
      <c r="F80" s="569" t="s">
        <v>155</v>
      </c>
      <c r="G80" s="576">
        <v>20</v>
      </c>
      <c r="H80" s="531" t="s">
        <v>447</v>
      </c>
      <c r="I80" s="531" t="s">
        <v>430</v>
      </c>
      <c r="J80" s="531" t="s">
        <v>430</v>
      </c>
      <c r="K80" s="531" t="s">
        <v>430</v>
      </c>
      <c r="L80" s="530">
        <v>10</v>
      </c>
      <c r="M80" s="571" t="s">
        <v>430</v>
      </c>
      <c r="N80" s="574" t="s">
        <v>459</v>
      </c>
      <c r="O80" s="14"/>
      <c r="P80" s="9"/>
      <c r="Q80" s="9"/>
      <c r="R80" s="9"/>
      <c r="S80" s="9"/>
      <c r="T80" s="9"/>
    </row>
    <row r="81" spans="1:20" ht="29.1" customHeight="1">
      <c r="A81" s="13"/>
      <c r="B81" s="569" t="s">
        <v>280</v>
      </c>
      <c r="C81" s="572" t="s">
        <v>156</v>
      </c>
      <c r="D81" s="531" t="s">
        <v>435</v>
      </c>
      <c r="E81" s="571" t="s">
        <v>460</v>
      </c>
      <c r="F81" s="569" t="s">
        <v>155</v>
      </c>
      <c r="G81" s="576">
        <v>20</v>
      </c>
      <c r="H81" s="531" t="s">
        <v>447</v>
      </c>
      <c r="I81" s="531" t="s">
        <v>430</v>
      </c>
      <c r="J81" s="531" t="s">
        <v>430</v>
      </c>
      <c r="K81" s="531" t="s">
        <v>430</v>
      </c>
      <c r="L81" s="530">
        <v>10</v>
      </c>
      <c r="M81" s="577">
        <v>10</v>
      </c>
      <c r="N81" s="574" t="s">
        <v>457</v>
      </c>
      <c r="O81" s="14"/>
      <c r="P81" s="9"/>
      <c r="Q81" s="9"/>
      <c r="R81" s="9"/>
      <c r="S81" s="9"/>
      <c r="T81" s="9"/>
    </row>
    <row r="82" spans="1:20" ht="13.5" customHeight="1">
      <c r="A82" s="13"/>
      <c r="B82" s="569" t="s">
        <v>277</v>
      </c>
      <c r="C82" s="572" t="s">
        <v>156</v>
      </c>
      <c r="D82" s="531" t="s">
        <v>435</v>
      </c>
      <c r="E82" s="575" t="s">
        <v>461</v>
      </c>
      <c r="F82" s="569" t="s">
        <v>155</v>
      </c>
      <c r="G82" s="576">
        <v>20</v>
      </c>
      <c r="H82" s="531" t="s">
        <v>447</v>
      </c>
      <c r="I82" s="531" t="s">
        <v>430</v>
      </c>
      <c r="J82" s="531" t="s">
        <v>430</v>
      </c>
      <c r="K82" s="531" t="s">
        <v>430</v>
      </c>
      <c r="L82" s="530">
        <v>10</v>
      </c>
      <c r="M82" s="577">
        <v>10</v>
      </c>
      <c r="N82" s="574" t="s">
        <v>438</v>
      </c>
      <c r="O82" s="14"/>
      <c r="P82" s="9"/>
      <c r="Q82" s="9"/>
      <c r="R82" s="9"/>
      <c r="S82" s="9"/>
      <c r="T82" s="9"/>
    </row>
    <row r="83" spans="1:20" ht="13.5" customHeight="1">
      <c r="A83" s="13"/>
      <c r="B83" s="569" t="s">
        <v>299</v>
      </c>
      <c r="C83" s="572" t="s">
        <v>156</v>
      </c>
      <c r="D83" s="531" t="s">
        <v>435</v>
      </c>
      <c r="E83" s="575" t="s">
        <v>299</v>
      </c>
      <c r="F83" s="569" t="s">
        <v>155</v>
      </c>
      <c r="G83" s="576">
        <v>5</v>
      </c>
      <c r="H83" s="530">
        <v>10</v>
      </c>
      <c r="I83" s="531" t="s">
        <v>430</v>
      </c>
      <c r="J83" s="531" t="s">
        <v>430</v>
      </c>
      <c r="K83" s="531" t="s">
        <v>430</v>
      </c>
      <c r="L83" s="530">
        <v>4</v>
      </c>
      <c r="M83" s="577">
        <v>10</v>
      </c>
      <c r="N83" s="574" t="s">
        <v>438</v>
      </c>
      <c r="O83" s="14"/>
      <c r="P83" s="9"/>
      <c r="Q83" s="9"/>
      <c r="R83" s="9"/>
      <c r="S83" s="9"/>
      <c r="T83" s="9"/>
    </row>
    <row r="84" spans="1:20" ht="13.5" customHeight="1">
      <c r="A84" s="13"/>
      <c r="B84" s="569" t="s">
        <v>298</v>
      </c>
      <c r="C84" s="572" t="s">
        <v>156</v>
      </c>
      <c r="D84" s="531" t="s">
        <v>435</v>
      </c>
      <c r="E84" s="575" t="s">
        <v>298</v>
      </c>
      <c r="F84" s="569" t="s">
        <v>155</v>
      </c>
      <c r="G84" s="576">
        <v>5</v>
      </c>
      <c r="H84" s="530">
        <v>10</v>
      </c>
      <c r="I84" s="531" t="s">
        <v>430</v>
      </c>
      <c r="J84" s="531" t="s">
        <v>430</v>
      </c>
      <c r="K84" s="531" t="s">
        <v>430</v>
      </c>
      <c r="L84" s="530">
        <v>4</v>
      </c>
      <c r="M84" s="577">
        <v>10</v>
      </c>
      <c r="N84" s="574" t="s">
        <v>438</v>
      </c>
      <c r="O84" s="14"/>
      <c r="P84" s="9"/>
      <c r="Q84" s="9"/>
      <c r="R84" s="9"/>
      <c r="S84" s="9"/>
      <c r="T84" s="9"/>
    </row>
    <row r="85" spans="1:20" ht="13.5" customHeight="1">
      <c r="A85" s="13"/>
      <c r="B85" s="569" t="s">
        <v>300</v>
      </c>
      <c r="C85" s="570" t="s">
        <v>426</v>
      </c>
      <c r="D85" s="535" t="s">
        <v>426</v>
      </c>
      <c r="E85" s="571" t="s">
        <v>462</v>
      </c>
      <c r="F85" s="569" t="s">
        <v>430</v>
      </c>
      <c r="G85" s="572" t="s">
        <v>430</v>
      </c>
      <c r="H85" s="531" t="s">
        <v>430</v>
      </c>
      <c r="I85" s="530">
        <v>1</v>
      </c>
      <c r="J85" s="531" t="s">
        <v>430</v>
      </c>
      <c r="K85" s="531" t="s">
        <v>430</v>
      </c>
      <c r="L85" s="531" t="s">
        <v>430</v>
      </c>
      <c r="M85" s="571" t="s">
        <v>430</v>
      </c>
      <c r="N85" s="574" t="s">
        <v>463</v>
      </c>
      <c r="O85" s="14"/>
      <c r="P85" s="9"/>
      <c r="Q85" s="9"/>
      <c r="R85" s="9"/>
      <c r="S85" s="9"/>
      <c r="T85" s="9"/>
    </row>
    <row r="86" spans="1:20" ht="13.5" customHeight="1">
      <c r="A86" s="13"/>
      <c r="B86" s="578"/>
      <c r="C86" s="172"/>
      <c r="D86" s="533"/>
      <c r="E86" s="579"/>
      <c r="F86" s="578"/>
      <c r="G86" s="172"/>
      <c r="H86" s="533"/>
      <c r="I86" s="533"/>
      <c r="J86" s="533"/>
      <c r="K86" s="533"/>
      <c r="L86" s="533"/>
      <c r="M86" s="579"/>
      <c r="N86" s="578"/>
      <c r="O86" s="14"/>
      <c r="P86" s="9"/>
      <c r="Q86" s="9"/>
      <c r="R86" s="9"/>
      <c r="S86" s="9"/>
      <c r="T86" s="9"/>
    </row>
    <row r="87" spans="1:20" ht="13.5" customHeight="1">
      <c r="A87" s="13"/>
      <c r="B87" s="578"/>
      <c r="C87" s="172"/>
      <c r="D87" s="533"/>
      <c r="E87" s="579"/>
      <c r="F87" s="578"/>
      <c r="G87" s="172"/>
      <c r="H87" s="533"/>
      <c r="I87" s="533"/>
      <c r="J87" s="533"/>
      <c r="K87" s="533"/>
      <c r="L87" s="533"/>
      <c r="M87" s="579"/>
      <c r="N87" s="578"/>
      <c r="O87" s="14"/>
      <c r="P87" s="9"/>
      <c r="Q87" s="9"/>
      <c r="R87" s="9"/>
      <c r="S87" s="9"/>
      <c r="T87" s="9"/>
    </row>
    <row r="88" spans="1:20" ht="13.5" customHeight="1">
      <c r="A88" s="13"/>
      <c r="B88" s="578"/>
      <c r="C88" s="172"/>
      <c r="D88" s="533"/>
      <c r="E88" s="579"/>
      <c r="F88" s="578"/>
      <c r="G88" s="172"/>
      <c r="H88" s="533"/>
      <c r="I88" s="533"/>
      <c r="J88" s="533"/>
      <c r="K88" s="533"/>
      <c r="L88" s="533"/>
      <c r="M88" s="579"/>
      <c r="N88" s="578"/>
      <c r="O88" s="14"/>
      <c r="P88" s="9"/>
      <c r="Q88" s="9"/>
      <c r="R88" s="9"/>
      <c r="S88" s="9"/>
      <c r="T88" s="9"/>
    </row>
    <row r="89" spans="1:20" ht="13.5" customHeight="1">
      <c r="A89" s="13"/>
      <c r="B89" s="578"/>
      <c r="C89" s="172"/>
      <c r="D89" s="533"/>
      <c r="E89" s="579"/>
      <c r="F89" s="578"/>
      <c r="G89" s="172"/>
      <c r="H89" s="533"/>
      <c r="I89" s="533"/>
      <c r="J89" s="533"/>
      <c r="K89" s="533"/>
      <c r="L89" s="533"/>
      <c r="M89" s="579"/>
      <c r="N89" s="578"/>
      <c r="O89" s="14"/>
      <c r="P89" s="9"/>
      <c r="Q89" s="9"/>
      <c r="R89" s="9"/>
      <c r="S89" s="9"/>
      <c r="T89" s="9"/>
    </row>
    <row r="90" spans="1:20" ht="13.5" customHeight="1">
      <c r="A90" s="13"/>
      <c r="B90" s="578"/>
      <c r="C90" s="172"/>
      <c r="D90" s="533"/>
      <c r="E90" s="579"/>
      <c r="F90" s="578"/>
      <c r="G90" s="172"/>
      <c r="H90" s="533"/>
      <c r="I90" s="533"/>
      <c r="J90" s="533"/>
      <c r="K90" s="533"/>
      <c r="L90" s="533"/>
      <c r="M90" s="579"/>
      <c r="N90" s="578"/>
      <c r="O90" s="14"/>
      <c r="P90" s="9"/>
      <c r="Q90" s="9"/>
      <c r="R90" s="9"/>
      <c r="S90" s="9"/>
      <c r="T90" s="9"/>
    </row>
    <row r="91" spans="1:20" ht="13.5" customHeight="1">
      <c r="A91" s="13"/>
      <c r="B91" s="578"/>
      <c r="C91" s="172"/>
      <c r="D91" s="533"/>
      <c r="E91" s="579"/>
      <c r="F91" s="578"/>
      <c r="G91" s="172"/>
      <c r="H91" s="533"/>
      <c r="I91" s="533"/>
      <c r="J91" s="533"/>
      <c r="K91" s="533"/>
      <c r="L91" s="533"/>
      <c r="M91" s="579"/>
      <c r="N91" s="578"/>
      <c r="O91" s="14"/>
      <c r="P91" s="9"/>
      <c r="Q91" s="9"/>
      <c r="R91" s="9"/>
      <c r="S91" s="9"/>
      <c r="T91" s="9"/>
    </row>
    <row r="92" spans="1:20" ht="13.5" customHeight="1">
      <c r="A92" s="13"/>
      <c r="B92" s="578"/>
      <c r="C92" s="172"/>
      <c r="D92" s="533"/>
      <c r="E92" s="579"/>
      <c r="F92" s="578"/>
      <c r="G92" s="172"/>
      <c r="H92" s="533"/>
      <c r="I92" s="533"/>
      <c r="J92" s="533"/>
      <c r="K92" s="533"/>
      <c r="L92" s="533"/>
      <c r="M92" s="579"/>
      <c r="N92" s="578"/>
      <c r="O92" s="14"/>
      <c r="P92" s="9"/>
      <c r="Q92" s="9"/>
      <c r="R92" s="9"/>
      <c r="S92" s="9"/>
      <c r="T92" s="9"/>
    </row>
    <row r="93" spans="1:20" ht="13.5" customHeight="1">
      <c r="A93" s="13"/>
      <c r="B93" s="578"/>
      <c r="C93" s="172"/>
      <c r="D93" s="533"/>
      <c r="E93" s="579"/>
      <c r="F93" s="578"/>
      <c r="G93" s="172"/>
      <c r="H93" s="533"/>
      <c r="I93" s="533"/>
      <c r="J93" s="533"/>
      <c r="K93" s="533"/>
      <c r="L93" s="533"/>
      <c r="M93" s="579"/>
      <c r="N93" s="578"/>
      <c r="O93" s="14"/>
      <c r="P93" s="9"/>
      <c r="Q93" s="9"/>
      <c r="R93" s="9"/>
      <c r="S93" s="9"/>
      <c r="T93" s="9"/>
    </row>
    <row r="94" spans="1:20" ht="13.5" customHeight="1">
      <c r="A94" s="13"/>
      <c r="B94" s="578"/>
      <c r="C94" s="172"/>
      <c r="D94" s="533"/>
      <c r="E94" s="579"/>
      <c r="F94" s="578"/>
      <c r="G94" s="172"/>
      <c r="H94" s="533"/>
      <c r="I94" s="533"/>
      <c r="J94" s="533"/>
      <c r="K94" s="533"/>
      <c r="L94" s="533"/>
      <c r="M94" s="579"/>
      <c r="N94" s="578"/>
      <c r="O94" s="14"/>
      <c r="P94" s="9"/>
      <c r="Q94" s="9"/>
      <c r="R94" s="9"/>
      <c r="S94" s="9"/>
      <c r="T94" s="9"/>
    </row>
    <row r="95" spans="1:20" ht="13.5" customHeight="1">
      <c r="A95" s="13"/>
      <c r="B95" s="578"/>
      <c r="C95" s="172"/>
      <c r="D95" s="533"/>
      <c r="E95" s="579"/>
      <c r="F95" s="578"/>
      <c r="G95" s="172"/>
      <c r="H95" s="533"/>
      <c r="I95" s="533"/>
      <c r="J95" s="533"/>
      <c r="K95" s="533"/>
      <c r="L95" s="533"/>
      <c r="M95" s="579"/>
      <c r="N95" s="578"/>
      <c r="O95" s="14"/>
      <c r="P95" s="9"/>
      <c r="Q95" s="9"/>
      <c r="R95" s="9"/>
      <c r="S95" s="9"/>
      <c r="T95" s="9"/>
    </row>
    <row r="96" spans="1:20" ht="13.5" customHeight="1">
      <c r="A96" s="13"/>
      <c r="B96" s="578"/>
      <c r="C96" s="172"/>
      <c r="D96" s="533"/>
      <c r="E96" s="579"/>
      <c r="F96" s="578"/>
      <c r="G96" s="172"/>
      <c r="H96" s="533"/>
      <c r="I96" s="533"/>
      <c r="J96" s="533"/>
      <c r="K96" s="533"/>
      <c r="L96" s="533"/>
      <c r="M96" s="579"/>
      <c r="N96" s="578"/>
      <c r="O96" s="14"/>
      <c r="P96" s="9"/>
      <c r="Q96" s="9"/>
      <c r="R96" s="9"/>
      <c r="S96" s="9"/>
      <c r="T96" s="9"/>
    </row>
    <row r="97" spans="1:20" ht="13.5" customHeight="1">
      <c r="A97" s="13"/>
      <c r="B97" s="578"/>
      <c r="C97" s="172"/>
      <c r="D97" s="533"/>
      <c r="E97" s="579"/>
      <c r="F97" s="578"/>
      <c r="G97" s="172"/>
      <c r="H97" s="533"/>
      <c r="I97" s="533"/>
      <c r="J97" s="533"/>
      <c r="K97" s="533"/>
      <c r="L97" s="533"/>
      <c r="M97" s="579"/>
      <c r="N97" s="578"/>
      <c r="O97" s="14"/>
      <c r="P97" s="9"/>
      <c r="Q97" s="9"/>
      <c r="R97" s="9"/>
      <c r="S97" s="9"/>
      <c r="T97" s="9"/>
    </row>
    <row r="98" spans="1:20" ht="13.5" customHeight="1">
      <c r="A98" s="13"/>
      <c r="B98" s="578"/>
      <c r="C98" s="172"/>
      <c r="D98" s="533"/>
      <c r="E98" s="579"/>
      <c r="F98" s="578"/>
      <c r="G98" s="172"/>
      <c r="H98" s="533"/>
      <c r="I98" s="533"/>
      <c r="J98" s="533"/>
      <c r="K98" s="533"/>
      <c r="L98" s="533"/>
      <c r="M98" s="579"/>
      <c r="N98" s="578"/>
      <c r="O98" s="14"/>
      <c r="P98" s="9"/>
      <c r="Q98" s="9"/>
      <c r="R98" s="9"/>
      <c r="S98" s="9"/>
      <c r="T98" s="9"/>
    </row>
    <row r="99" spans="1:20" ht="13.5" customHeight="1">
      <c r="A99" s="13"/>
      <c r="B99" s="578"/>
      <c r="C99" s="172"/>
      <c r="D99" s="533"/>
      <c r="E99" s="579"/>
      <c r="F99" s="578"/>
      <c r="G99" s="172"/>
      <c r="H99" s="533"/>
      <c r="I99" s="533"/>
      <c r="J99" s="533"/>
      <c r="K99" s="533"/>
      <c r="L99" s="533"/>
      <c r="M99" s="579"/>
      <c r="N99" s="578"/>
      <c r="O99" s="14"/>
      <c r="P99" s="9"/>
      <c r="Q99" s="9"/>
      <c r="R99" s="9"/>
      <c r="S99" s="9"/>
      <c r="T99" s="9"/>
    </row>
    <row r="100" spans="1:20" ht="13.5" customHeight="1">
      <c r="A100" s="13"/>
      <c r="B100" s="578"/>
      <c r="C100" s="172"/>
      <c r="D100" s="533"/>
      <c r="E100" s="579"/>
      <c r="F100" s="578"/>
      <c r="G100" s="172"/>
      <c r="H100" s="533"/>
      <c r="I100" s="533"/>
      <c r="J100" s="533"/>
      <c r="K100" s="533"/>
      <c r="L100" s="533"/>
      <c r="M100" s="579"/>
      <c r="N100" s="578"/>
      <c r="O100" s="14"/>
      <c r="P100" s="9"/>
      <c r="Q100" s="9"/>
      <c r="R100" s="9"/>
      <c r="S100" s="9"/>
      <c r="T100" s="9"/>
    </row>
    <row r="101" spans="1:20" ht="13.5" customHeight="1">
      <c r="A101" s="13"/>
      <c r="B101" s="578"/>
      <c r="C101" s="172"/>
      <c r="D101" s="533"/>
      <c r="E101" s="579"/>
      <c r="F101" s="578"/>
      <c r="G101" s="172"/>
      <c r="H101" s="533"/>
      <c r="I101" s="533"/>
      <c r="J101" s="533"/>
      <c r="K101" s="533"/>
      <c r="L101" s="533"/>
      <c r="M101" s="579"/>
      <c r="N101" s="578"/>
      <c r="O101" s="14"/>
      <c r="P101" s="9"/>
      <c r="Q101" s="9"/>
      <c r="R101" s="9"/>
      <c r="S101" s="9"/>
      <c r="T101" s="9"/>
    </row>
    <row r="102" spans="1:20" ht="13.5" customHeight="1">
      <c r="A102" s="13"/>
      <c r="B102" s="578"/>
      <c r="C102" s="172"/>
      <c r="D102" s="533"/>
      <c r="E102" s="579"/>
      <c r="F102" s="578"/>
      <c r="G102" s="172"/>
      <c r="H102" s="533"/>
      <c r="I102" s="533"/>
      <c r="J102" s="533"/>
      <c r="K102" s="533"/>
      <c r="L102" s="533"/>
      <c r="M102" s="579"/>
      <c r="N102" s="578"/>
      <c r="O102" s="14"/>
      <c r="P102" s="9"/>
      <c r="Q102" s="9"/>
      <c r="R102" s="9"/>
      <c r="S102" s="9"/>
      <c r="T102" s="9"/>
    </row>
    <row r="103" spans="1:20" ht="13.5" customHeight="1">
      <c r="A103" s="13"/>
      <c r="B103" s="578"/>
      <c r="C103" s="172"/>
      <c r="D103" s="533"/>
      <c r="E103" s="579"/>
      <c r="F103" s="578"/>
      <c r="G103" s="172"/>
      <c r="H103" s="533"/>
      <c r="I103" s="533"/>
      <c r="J103" s="533"/>
      <c r="K103" s="533"/>
      <c r="L103" s="533"/>
      <c r="M103" s="579"/>
      <c r="N103" s="578"/>
      <c r="O103" s="14"/>
      <c r="P103" s="9"/>
      <c r="Q103" s="9"/>
      <c r="R103" s="9"/>
      <c r="S103" s="9"/>
      <c r="T103" s="9"/>
    </row>
    <row r="104" spans="1:20" ht="13.5" customHeight="1">
      <c r="A104" s="13"/>
      <c r="B104" s="578"/>
      <c r="C104" s="172"/>
      <c r="D104" s="533"/>
      <c r="E104" s="579"/>
      <c r="F104" s="578"/>
      <c r="G104" s="172"/>
      <c r="H104" s="533"/>
      <c r="I104" s="533"/>
      <c r="J104" s="533"/>
      <c r="K104" s="533"/>
      <c r="L104" s="533"/>
      <c r="M104" s="579"/>
      <c r="N104" s="578"/>
      <c r="O104" s="14"/>
      <c r="P104" s="9"/>
      <c r="Q104" s="9"/>
      <c r="R104" s="9"/>
      <c r="S104" s="9"/>
      <c r="T104" s="9"/>
    </row>
    <row r="105" spans="1:20" ht="13.5" customHeight="1">
      <c r="A105" s="13"/>
      <c r="B105" s="578"/>
      <c r="C105" s="172"/>
      <c r="D105" s="533"/>
      <c r="E105" s="579"/>
      <c r="F105" s="578"/>
      <c r="G105" s="172"/>
      <c r="H105" s="533"/>
      <c r="I105" s="533"/>
      <c r="J105" s="533"/>
      <c r="K105" s="533"/>
      <c r="L105" s="533"/>
      <c r="M105" s="579"/>
      <c r="N105" s="578"/>
      <c r="O105" s="14"/>
      <c r="P105" s="9"/>
      <c r="Q105" s="9"/>
      <c r="R105" s="9"/>
      <c r="S105" s="9"/>
      <c r="T105" s="9"/>
    </row>
    <row r="106" spans="1:20" ht="15" customHeight="1">
      <c r="A106" s="13"/>
      <c r="B106" s="580"/>
      <c r="C106" s="181"/>
      <c r="D106" s="102"/>
      <c r="E106" s="103"/>
      <c r="F106" s="580"/>
      <c r="G106" s="181"/>
      <c r="H106" s="102"/>
      <c r="I106" s="102"/>
      <c r="J106" s="102"/>
      <c r="K106" s="102"/>
      <c r="L106" s="102"/>
      <c r="M106" s="103"/>
      <c r="N106" s="580"/>
      <c r="O106" s="14"/>
      <c r="P106" s="9"/>
      <c r="Q106" s="9"/>
      <c r="R106" s="9"/>
      <c r="S106" s="9"/>
      <c r="T106" s="9"/>
    </row>
    <row r="107" spans="1:20" ht="14.1" customHeight="1">
      <c r="A107" s="8"/>
      <c r="B107" s="19"/>
      <c r="C107" s="19"/>
      <c r="D107" s="19"/>
      <c r="E107" s="19"/>
      <c r="F107" s="19"/>
      <c r="G107" s="19"/>
      <c r="H107" s="19"/>
      <c r="I107" s="19"/>
      <c r="J107" s="19"/>
      <c r="K107" s="19"/>
      <c r="L107" s="19"/>
      <c r="M107" s="19"/>
      <c r="N107" s="19"/>
      <c r="O107" s="9"/>
      <c r="P107" s="9"/>
      <c r="Q107" s="9"/>
      <c r="R107" s="9"/>
      <c r="S107" s="9"/>
      <c r="T107" s="9"/>
    </row>
    <row r="108" spans="1:20" ht="13.5" customHeight="1">
      <c r="A108" s="8"/>
      <c r="B108" s="9"/>
      <c r="C108" s="9"/>
      <c r="D108" s="9"/>
      <c r="E108" s="9"/>
      <c r="F108" s="9"/>
      <c r="G108" s="9"/>
      <c r="H108" s="9"/>
      <c r="I108" s="9"/>
      <c r="J108" s="9"/>
      <c r="K108" s="9"/>
      <c r="L108" s="9"/>
      <c r="M108" s="9"/>
      <c r="N108" s="9"/>
      <c r="O108" s="9"/>
      <c r="P108" s="9"/>
      <c r="Q108" s="9"/>
      <c r="R108" s="9"/>
      <c r="S108" s="9"/>
      <c r="T108" s="9"/>
    </row>
    <row r="109" spans="1:20" ht="13.5" customHeight="1">
      <c r="A109" s="8"/>
      <c r="B109" s="9"/>
      <c r="C109" s="9"/>
      <c r="D109" s="9"/>
      <c r="E109" s="9"/>
      <c r="F109" s="9"/>
      <c r="G109" s="9"/>
      <c r="H109" s="9"/>
      <c r="I109" s="9"/>
      <c r="J109" s="9"/>
      <c r="K109" s="9"/>
      <c r="L109" s="9"/>
      <c r="M109" s="9"/>
      <c r="N109" s="9"/>
      <c r="O109" s="9"/>
      <c r="P109" s="9"/>
      <c r="Q109" s="9"/>
      <c r="R109" s="9"/>
      <c r="S109" s="9"/>
      <c r="T109" s="9"/>
    </row>
    <row r="110" spans="1:20" ht="13.5" customHeight="1">
      <c r="A110" s="8"/>
      <c r="B110" s="9"/>
      <c r="C110" s="9"/>
      <c r="D110" s="9"/>
      <c r="E110" s="9"/>
      <c r="F110" s="9"/>
      <c r="G110" s="9"/>
      <c r="H110" s="9"/>
      <c r="I110" s="9"/>
      <c r="J110" s="9"/>
      <c r="K110" s="9"/>
      <c r="L110" s="9"/>
      <c r="M110" s="9"/>
      <c r="N110" s="9"/>
      <c r="O110" s="9"/>
      <c r="P110" s="9"/>
      <c r="Q110" s="9"/>
      <c r="R110" s="9"/>
      <c r="S110" s="9"/>
      <c r="T110" s="9"/>
    </row>
    <row r="111" spans="1:20" ht="13.5" customHeight="1">
      <c r="A111" s="8"/>
      <c r="B111" s="9"/>
      <c r="C111" s="9"/>
      <c r="D111" s="9"/>
      <c r="E111" s="9"/>
      <c r="F111" s="9"/>
      <c r="G111" s="9"/>
      <c r="H111" s="9"/>
      <c r="I111" s="9"/>
      <c r="J111" s="9"/>
      <c r="K111" s="9"/>
      <c r="L111" s="9"/>
      <c r="M111" s="9"/>
      <c r="N111" s="9"/>
      <c r="O111" s="9"/>
      <c r="P111" s="9"/>
      <c r="Q111" s="9"/>
      <c r="R111" s="9"/>
      <c r="S111" s="9"/>
      <c r="T111" s="9"/>
    </row>
    <row r="112" spans="1:20" ht="13.5" customHeight="1">
      <c r="A112" s="8"/>
      <c r="B112" s="9"/>
      <c r="C112" s="9"/>
      <c r="D112" s="9"/>
      <c r="E112" s="9"/>
      <c r="F112" s="9"/>
      <c r="G112" s="9"/>
      <c r="H112" s="9"/>
      <c r="I112" s="9"/>
      <c r="J112" s="9"/>
      <c r="K112" s="9"/>
      <c r="L112" s="9"/>
      <c r="M112" s="9"/>
      <c r="N112" s="9"/>
      <c r="O112" s="9"/>
      <c r="P112" s="9"/>
      <c r="Q112" s="9"/>
      <c r="R112" s="9"/>
      <c r="S112" s="9"/>
      <c r="T112" s="9"/>
    </row>
    <row r="113" spans="1:20" ht="13.5" customHeight="1">
      <c r="A113" s="8"/>
      <c r="B113" s="9"/>
      <c r="C113" s="9"/>
      <c r="D113" s="9"/>
      <c r="E113" s="9"/>
      <c r="F113" s="9"/>
      <c r="G113" s="9"/>
      <c r="H113" s="9"/>
      <c r="I113" s="9"/>
      <c r="J113" s="9"/>
      <c r="K113" s="9"/>
      <c r="L113" s="9"/>
      <c r="M113" s="9"/>
      <c r="N113" s="9"/>
      <c r="O113" s="9"/>
      <c r="P113" s="9"/>
      <c r="Q113" s="9"/>
      <c r="R113" s="9"/>
      <c r="S113" s="9"/>
      <c r="T113" s="9"/>
    </row>
    <row r="114" spans="1:20" ht="13.5" customHeight="1">
      <c r="A114" s="8"/>
      <c r="B114" s="9"/>
      <c r="C114" s="9"/>
      <c r="D114" s="9"/>
      <c r="E114" s="9"/>
      <c r="F114" s="9"/>
      <c r="G114" s="9"/>
      <c r="H114" s="9"/>
      <c r="I114" s="9"/>
      <c r="J114" s="9"/>
      <c r="K114" s="9"/>
      <c r="L114" s="9"/>
      <c r="M114" s="9"/>
      <c r="N114" s="9"/>
      <c r="O114" s="9"/>
      <c r="P114" s="9"/>
      <c r="Q114" s="9"/>
      <c r="R114" s="9"/>
      <c r="S114" s="9"/>
      <c r="T114" s="9"/>
    </row>
    <row r="115" spans="1:20" ht="13.5" customHeight="1">
      <c r="A115" s="8"/>
      <c r="B115" s="9"/>
      <c r="C115" s="9"/>
      <c r="D115" s="9"/>
      <c r="E115" s="9"/>
      <c r="F115" s="9"/>
      <c r="G115" s="9"/>
      <c r="H115" s="9"/>
      <c r="I115" s="9"/>
      <c r="J115" s="9"/>
      <c r="K115" s="9"/>
      <c r="L115" s="9"/>
      <c r="M115" s="9"/>
      <c r="N115" s="9"/>
      <c r="O115" s="9"/>
      <c r="P115" s="9"/>
      <c r="Q115" s="9"/>
      <c r="R115" s="9"/>
      <c r="S115" s="9"/>
      <c r="T115" s="9"/>
    </row>
    <row r="116" spans="1:20" ht="13.5" customHeight="1">
      <c r="A116" s="8"/>
      <c r="B116" s="9"/>
      <c r="C116" s="9"/>
      <c r="D116" s="9"/>
      <c r="E116" s="9"/>
      <c r="F116" s="9"/>
      <c r="G116" s="9"/>
      <c r="H116" s="9"/>
      <c r="I116" s="9"/>
      <c r="J116" s="9"/>
      <c r="K116" s="9"/>
      <c r="L116" s="9"/>
      <c r="M116" s="9"/>
      <c r="N116" s="9"/>
      <c r="O116" s="9"/>
      <c r="P116" s="9"/>
      <c r="Q116" s="9"/>
      <c r="R116" s="9"/>
      <c r="S116" s="9"/>
      <c r="T116" s="9"/>
    </row>
    <row r="117" spans="1:20" ht="13.5" customHeight="1">
      <c r="A117" s="8"/>
      <c r="B117" s="9"/>
      <c r="C117" s="9"/>
      <c r="D117" s="9"/>
      <c r="E117" s="9"/>
      <c r="F117" s="9"/>
      <c r="G117" s="9"/>
      <c r="H117" s="9"/>
      <c r="I117" s="9"/>
      <c r="J117" s="9"/>
      <c r="K117" s="9"/>
      <c r="L117" s="9"/>
      <c r="M117" s="9"/>
      <c r="N117" s="9"/>
      <c r="O117" s="9"/>
      <c r="P117" s="9"/>
      <c r="Q117" s="9"/>
      <c r="R117" s="9"/>
      <c r="S117" s="9"/>
      <c r="T117" s="9"/>
    </row>
    <row r="118" spans="1:20" ht="13.5" customHeight="1">
      <c r="A118" s="8"/>
      <c r="B118" s="9"/>
      <c r="C118" s="9"/>
      <c r="D118" s="9"/>
      <c r="E118" s="9"/>
      <c r="F118" s="9"/>
      <c r="G118" s="9"/>
      <c r="H118" s="9"/>
      <c r="I118" s="9"/>
      <c r="J118" s="9"/>
      <c r="K118" s="9"/>
      <c r="L118" s="9"/>
      <c r="M118" s="9"/>
      <c r="N118" s="9"/>
      <c r="O118" s="9"/>
      <c r="P118" s="9"/>
      <c r="Q118" s="9"/>
      <c r="R118" s="9"/>
      <c r="S118" s="9"/>
      <c r="T118" s="9"/>
    </row>
    <row r="119" spans="1:20" ht="13.5" customHeight="1">
      <c r="A119" s="8"/>
      <c r="B119" s="9"/>
      <c r="C119" s="9"/>
      <c r="D119" s="9"/>
      <c r="E119" s="9"/>
      <c r="F119" s="9"/>
      <c r="G119" s="9"/>
      <c r="H119" s="9"/>
      <c r="I119" s="9"/>
      <c r="J119" s="9"/>
      <c r="K119" s="9"/>
      <c r="L119" s="9"/>
      <c r="M119" s="9"/>
      <c r="N119" s="9"/>
      <c r="O119" s="9"/>
      <c r="P119" s="9"/>
      <c r="Q119" s="9"/>
      <c r="R119" s="9"/>
      <c r="S119" s="9"/>
      <c r="T119" s="9"/>
    </row>
    <row r="120" spans="1:20" ht="13.5" customHeight="1">
      <c r="A120" s="8"/>
      <c r="B120" s="9"/>
      <c r="C120" s="9"/>
      <c r="D120" s="9"/>
      <c r="E120" s="9"/>
      <c r="F120" s="9"/>
      <c r="G120" s="9"/>
      <c r="H120" s="9"/>
      <c r="I120" s="9"/>
      <c r="J120" s="9"/>
      <c r="K120" s="9"/>
      <c r="L120" s="9"/>
      <c r="M120" s="9"/>
      <c r="N120" s="9"/>
      <c r="O120" s="9"/>
      <c r="P120" s="9"/>
      <c r="Q120" s="9"/>
      <c r="R120" s="9"/>
      <c r="S120" s="9"/>
      <c r="T120" s="9"/>
    </row>
    <row r="121" spans="1:20" ht="13.5" customHeight="1">
      <c r="A121" s="8"/>
      <c r="B121" s="9"/>
      <c r="C121" s="9"/>
      <c r="D121" s="9"/>
      <c r="E121" s="9"/>
      <c r="F121" s="9"/>
      <c r="G121" s="9"/>
      <c r="H121" s="9"/>
      <c r="I121" s="9"/>
      <c r="J121" s="9"/>
      <c r="K121" s="9"/>
      <c r="L121" s="9"/>
      <c r="M121" s="9"/>
      <c r="N121" s="9"/>
      <c r="O121" s="9"/>
      <c r="P121" s="9"/>
      <c r="Q121" s="9"/>
      <c r="R121" s="9"/>
      <c r="S121" s="9"/>
      <c r="T121" s="9"/>
    </row>
    <row r="122" spans="1:20" ht="13.5" customHeight="1">
      <c r="A122" s="8"/>
      <c r="B122" s="9"/>
      <c r="C122" s="9"/>
      <c r="D122" s="9"/>
      <c r="E122" s="9"/>
      <c r="F122" s="9"/>
      <c r="G122" s="9"/>
      <c r="H122" s="9"/>
      <c r="I122" s="9"/>
      <c r="J122" s="9"/>
      <c r="K122" s="9"/>
      <c r="L122" s="9"/>
      <c r="M122" s="9"/>
      <c r="N122" s="9"/>
      <c r="O122" s="9"/>
      <c r="P122" s="9"/>
      <c r="Q122" s="9"/>
      <c r="R122" s="9"/>
      <c r="S122" s="9"/>
      <c r="T122" s="9"/>
    </row>
    <row r="123" spans="1:20" ht="13.5" customHeight="1">
      <c r="A123" s="8"/>
      <c r="B123" s="9"/>
      <c r="C123" s="9"/>
      <c r="D123" s="9"/>
      <c r="E123" s="9"/>
      <c r="F123" s="9"/>
      <c r="G123" s="9"/>
      <c r="H123" s="9"/>
      <c r="I123" s="9"/>
      <c r="J123" s="9"/>
      <c r="K123" s="9"/>
      <c r="L123" s="9"/>
      <c r="M123" s="9"/>
      <c r="N123" s="9"/>
      <c r="O123" s="9"/>
      <c r="P123" s="9"/>
      <c r="Q123" s="9"/>
      <c r="R123" s="9"/>
      <c r="S123" s="9"/>
      <c r="T123" s="9"/>
    </row>
    <row r="124" spans="1:20" ht="13.5" customHeight="1">
      <c r="A124" s="8"/>
      <c r="B124" s="9"/>
      <c r="C124" s="9"/>
      <c r="D124" s="9"/>
      <c r="E124" s="9"/>
      <c r="F124" s="9"/>
      <c r="G124" s="9"/>
      <c r="H124" s="9"/>
      <c r="I124" s="9"/>
      <c r="J124" s="9"/>
      <c r="K124" s="9"/>
      <c r="L124" s="9"/>
      <c r="M124" s="9"/>
      <c r="N124" s="9"/>
      <c r="O124" s="9"/>
      <c r="P124" s="9"/>
      <c r="Q124" s="9"/>
      <c r="R124" s="9"/>
      <c r="S124" s="9"/>
      <c r="T124" s="9"/>
    </row>
    <row r="125" spans="1:20" ht="13.5" customHeight="1">
      <c r="A125" s="8"/>
      <c r="B125" s="9"/>
      <c r="C125" s="9"/>
      <c r="D125" s="9"/>
      <c r="E125" s="9"/>
      <c r="F125" s="9"/>
      <c r="G125" s="9"/>
      <c r="H125" s="9"/>
      <c r="I125" s="9"/>
      <c r="J125" s="9"/>
      <c r="K125" s="9"/>
      <c r="L125" s="9"/>
      <c r="M125" s="9"/>
      <c r="N125" s="9"/>
      <c r="O125" s="9"/>
      <c r="P125" s="9"/>
      <c r="Q125" s="9"/>
      <c r="R125" s="9"/>
      <c r="S125" s="9"/>
      <c r="T125" s="9"/>
    </row>
    <row r="126" spans="1:20" ht="13.5" customHeight="1">
      <c r="A126" s="8"/>
      <c r="B126" s="9"/>
      <c r="C126" s="9"/>
      <c r="D126" s="9"/>
      <c r="E126" s="9"/>
      <c r="F126" s="9"/>
      <c r="G126" s="9"/>
      <c r="H126" s="9"/>
      <c r="I126" s="9"/>
      <c r="J126" s="9"/>
      <c r="K126" s="9"/>
      <c r="L126" s="9"/>
      <c r="M126" s="9"/>
      <c r="N126" s="9"/>
      <c r="O126" s="9"/>
      <c r="P126" s="9"/>
      <c r="Q126" s="9"/>
      <c r="R126" s="9"/>
      <c r="S126" s="9"/>
      <c r="T126" s="9"/>
    </row>
    <row r="127" spans="1:20" ht="13.5" customHeight="1">
      <c r="A127" s="8"/>
      <c r="B127" s="9"/>
      <c r="C127" s="9"/>
      <c r="D127" s="9"/>
      <c r="E127" s="9"/>
      <c r="F127" s="9"/>
      <c r="G127" s="9"/>
      <c r="H127" s="9"/>
      <c r="I127" s="9"/>
      <c r="J127" s="9"/>
      <c r="K127" s="9"/>
      <c r="L127" s="9"/>
      <c r="M127" s="9"/>
      <c r="N127" s="9"/>
      <c r="O127" s="9"/>
      <c r="P127" s="9"/>
      <c r="Q127" s="9"/>
      <c r="R127" s="9"/>
      <c r="S127" s="9"/>
      <c r="T127" s="9"/>
    </row>
    <row r="128" spans="1:20" ht="13.5" customHeight="1">
      <c r="A128" s="8"/>
      <c r="B128" s="9"/>
      <c r="C128" s="9"/>
      <c r="D128" s="9"/>
      <c r="E128" s="9"/>
      <c r="F128" s="9"/>
      <c r="G128" s="9"/>
      <c r="H128" s="9"/>
      <c r="I128" s="9"/>
      <c r="J128" s="9"/>
      <c r="K128" s="9"/>
      <c r="L128" s="9"/>
      <c r="M128" s="9"/>
      <c r="N128" s="9"/>
      <c r="O128" s="9"/>
      <c r="P128" s="9"/>
      <c r="Q128" s="9"/>
      <c r="R128" s="9"/>
      <c r="S128" s="9"/>
      <c r="T128" s="9"/>
    </row>
    <row r="129" spans="1:20" ht="13.5" customHeight="1">
      <c r="A129" s="8"/>
      <c r="B129" s="9"/>
      <c r="C129" s="9"/>
      <c r="D129" s="9"/>
      <c r="E129" s="9"/>
      <c r="F129" s="9"/>
      <c r="G129" s="9"/>
      <c r="H129" s="9"/>
      <c r="I129" s="9"/>
      <c r="J129" s="9"/>
      <c r="K129" s="9"/>
      <c r="L129" s="9"/>
      <c r="M129" s="9"/>
      <c r="N129" s="9"/>
      <c r="O129" s="9"/>
      <c r="P129" s="9"/>
      <c r="Q129" s="9"/>
      <c r="R129" s="9"/>
      <c r="S129" s="9"/>
      <c r="T129" s="9"/>
    </row>
    <row r="130" spans="1:20" ht="13.5" customHeight="1">
      <c r="A130" s="8"/>
      <c r="B130" s="9"/>
      <c r="C130" s="9"/>
      <c r="D130" s="9"/>
      <c r="E130" s="9"/>
      <c r="F130" s="9"/>
      <c r="G130" s="9"/>
      <c r="H130" s="9"/>
      <c r="I130" s="9"/>
      <c r="J130" s="9"/>
      <c r="K130" s="9"/>
      <c r="L130" s="9"/>
      <c r="M130" s="9"/>
      <c r="N130" s="9"/>
      <c r="O130" s="9"/>
      <c r="P130" s="9"/>
      <c r="Q130" s="9"/>
      <c r="R130" s="9"/>
      <c r="S130" s="9"/>
      <c r="T130" s="9"/>
    </row>
    <row r="131" spans="1:20" ht="9" hidden="1" customHeight="1">
      <c r="A131" s="8"/>
      <c r="B131" s="9"/>
      <c r="C131" s="9"/>
      <c r="D131" s="9"/>
      <c r="E131" s="9"/>
      <c r="F131" s="9"/>
      <c r="G131" s="9"/>
      <c r="H131" s="9"/>
      <c r="I131" s="9"/>
      <c r="J131" s="9"/>
      <c r="K131" s="9"/>
      <c r="L131" s="9"/>
      <c r="M131" s="9"/>
      <c r="N131" s="9"/>
      <c r="O131" s="9"/>
      <c r="P131" s="9"/>
      <c r="Q131" s="9"/>
      <c r="R131" s="9"/>
      <c r="S131" s="9"/>
      <c r="T131" s="9"/>
    </row>
    <row r="132" spans="1:20" ht="9" hidden="1" customHeight="1">
      <c r="A132" s="49"/>
      <c r="B132" s="49"/>
      <c r="C132" s="49"/>
      <c r="D132" s="49"/>
      <c r="E132" s="49"/>
      <c r="F132" s="49"/>
      <c r="G132" s="49"/>
      <c r="H132" s="49"/>
      <c r="I132" s="49"/>
      <c r="J132" s="49"/>
      <c r="K132" s="49"/>
      <c r="L132" s="202"/>
      <c r="M132" s="9"/>
      <c r="N132" s="9"/>
      <c r="O132" s="9"/>
      <c r="P132" s="9"/>
      <c r="Q132" s="9"/>
      <c r="R132" s="9"/>
      <c r="S132" s="9"/>
      <c r="T132" s="9"/>
    </row>
    <row r="133" spans="1:20" ht="9" hidden="1" customHeight="1">
      <c r="A133" s="49"/>
      <c r="B133" s="49"/>
      <c r="C133" s="49"/>
      <c r="D133" s="49"/>
      <c r="E133" s="49"/>
      <c r="F133" s="49"/>
      <c r="G133" s="49"/>
      <c r="H133" s="49"/>
      <c r="I133" s="49"/>
      <c r="J133" s="49"/>
      <c r="K133" s="49"/>
      <c r="L133" s="202"/>
      <c r="M133" s="9"/>
      <c r="N133" s="9"/>
      <c r="O133" s="9"/>
      <c r="P133" s="9"/>
      <c r="Q133" s="9"/>
      <c r="R133" s="9"/>
      <c r="S133" s="9"/>
      <c r="T133" s="9"/>
    </row>
    <row r="134" spans="1:20" ht="9" hidden="1" customHeight="1">
      <c r="A134" s="49"/>
      <c r="B134" s="49"/>
      <c r="C134" s="49"/>
      <c r="D134" s="49"/>
      <c r="E134" s="49"/>
      <c r="F134" s="49"/>
      <c r="G134" s="49"/>
      <c r="H134" s="49"/>
      <c r="I134" s="49"/>
      <c r="J134" s="49"/>
      <c r="K134" s="49"/>
      <c r="L134" s="202"/>
      <c r="M134" s="9"/>
      <c r="N134" s="9"/>
      <c r="O134" s="9"/>
      <c r="P134" s="9"/>
      <c r="Q134" s="9"/>
      <c r="R134" s="9"/>
      <c r="S134" s="9"/>
      <c r="T134" s="9"/>
    </row>
    <row r="135" spans="1:20" ht="9" hidden="1" customHeight="1">
      <c r="A135" s="49"/>
      <c r="B135" s="49"/>
      <c r="C135" s="49"/>
      <c r="D135" s="49"/>
      <c r="E135" s="49"/>
      <c r="F135" s="49"/>
      <c r="G135" s="49"/>
      <c r="H135" s="49"/>
      <c r="I135" s="49"/>
      <c r="J135" s="49"/>
      <c r="K135" s="49"/>
      <c r="L135" s="202"/>
      <c r="M135" s="9"/>
      <c r="N135" s="9"/>
      <c r="O135" s="9"/>
      <c r="P135" s="9"/>
      <c r="Q135" s="9"/>
      <c r="R135" s="9"/>
      <c r="S135" s="9"/>
      <c r="T135" s="9"/>
    </row>
    <row r="136" spans="1:20" ht="9" hidden="1" customHeight="1">
      <c r="A136" s="49"/>
      <c r="B136" s="49"/>
      <c r="C136" s="49"/>
      <c r="D136" s="49"/>
      <c r="E136" s="49"/>
      <c r="F136" s="49"/>
      <c r="G136" s="49"/>
      <c r="H136" s="49"/>
      <c r="I136" s="49"/>
      <c r="J136" s="49"/>
      <c r="K136" s="49"/>
      <c r="L136" s="202"/>
      <c r="M136" s="9"/>
      <c r="N136" s="9"/>
      <c r="O136" s="9"/>
      <c r="P136" s="9"/>
      <c r="Q136" s="9"/>
      <c r="R136" s="9"/>
      <c r="S136" s="9"/>
      <c r="T136" s="9"/>
    </row>
    <row r="137" spans="1:20" ht="13.5" customHeight="1">
      <c r="A137" s="20"/>
      <c r="B137" s="20"/>
      <c r="C137" s="20"/>
      <c r="D137" s="20"/>
      <c r="E137" s="20"/>
      <c r="F137" s="20"/>
      <c r="G137" s="20"/>
      <c r="H137" s="20"/>
      <c r="I137" s="20"/>
      <c r="J137" s="20"/>
      <c r="K137" s="20"/>
      <c r="L137" s="20"/>
      <c r="M137" s="20"/>
      <c r="N137" s="20"/>
      <c r="O137" s="20"/>
      <c r="P137" s="20"/>
      <c r="Q137" s="20"/>
      <c r="R137" s="20"/>
      <c r="S137" s="20"/>
      <c r="T137" s="20"/>
    </row>
  </sheetData>
  <mergeCells count="11">
    <mergeCell ref="B1:N2"/>
    <mergeCell ref="N3:N5"/>
    <mergeCell ref="C3:F3"/>
    <mergeCell ref="B3:B5"/>
    <mergeCell ref="M4:M5"/>
    <mergeCell ref="L4:L5"/>
    <mergeCell ref="F4:F5"/>
    <mergeCell ref="E4:E5"/>
    <mergeCell ref="D4:D5"/>
    <mergeCell ref="C4:C5"/>
    <mergeCell ref="G3:M3"/>
  </mergeCells>
  <conditionalFormatting sqref="E91:E106">
    <cfRule type="cellIs" dxfId="0" priority="1" stopIfTrue="1" operator="equal">
      <formula>"Enhancement not possible"</formula>
    </cfRule>
  </conditionalFormatting>
  <pageMargins left="0.7" right="0.7" top="0.75" bottom="0.75" header="0.3" footer="0.3"/>
  <pageSetup scale="15" fitToHeight="4" orientation="portrait" r:id="rId1"/>
  <headerFooter>
    <oddFooter>&amp;C&amp;"Helvetica Neue,Regular"&amp;12&amp;K000000&amp;P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D416"/>
  <sheetViews>
    <sheetView showGridLines="0" zoomScaleNormal="100" workbookViewId="0"/>
  </sheetViews>
  <sheetFormatPr defaultColWidth="2.6640625" defaultRowHeight="14.4" customHeight="1"/>
  <cols>
    <col min="1" max="1" width="25.33203125" style="5" customWidth="1"/>
    <col min="2" max="2" width="8.88671875" style="5" customWidth="1"/>
    <col min="3" max="3" width="42" style="5" customWidth="1"/>
    <col min="4" max="4" width="18.88671875" style="5" customWidth="1"/>
    <col min="5" max="5" width="32.44140625" style="5" customWidth="1"/>
    <col min="6" max="6" width="19.44140625" style="5" customWidth="1"/>
    <col min="7" max="7" width="32" style="5" customWidth="1"/>
    <col min="8" max="8" width="8.88671875" style="5" customWidth="1"/>
    <col min="9" max="9" width="82.44140625" style="5" customWidth="1"/>
    <col min="10" max="10" width="13.88671875" style="5" customWidth="1"/>
    <col min="11" max="11" width="35.33203125" style="5" customWidth="1"/>
    <col min="12" max="12" width="8.88671875" style="5" customWidth="1"/>
    <col min="13" max="13" width="48.44140625" style="5" customWidth="1"/>
    <col min="14" max="14" width="8.88671875" style="5" customWidth="1"/>
    <col min="15" max="15" width="33.44140625" style="5" customWidth="1"/>
    <col min="16" max="16" width="8.88671875" style="5" customWidth="1"/>
    <col min="17" max="17" width="44" style="5" customWidth="1"/>
    <col min="18" max="18" width="8.88671875" style="5" customWidth="1"/>
    <col min="19" max="19" width="35.6640625" style="5" customWidth="1"/>
    <col min="20" max="20" width="8.88671875" style="5" customWidth="1"/>
    <col min="21" max="21" width="61.44140625" style="5" customWidth="1"/>
    <col min="22" max="22" width="12" style="5" customWidth="1"/>
    <col min="23" max="23" width="81.6640625" style="5" customWidth="1"/>
    <col min="24" max="24" width="61.33203125" style="5" customWidth="1"/>
    <col min="25" max="25" width="47.88671875" style="5" customWidth="1"/>
    <col min="26" max="26" width="17" style="5" customWidth="1"/>
    <col min="27" max="27" width="48.21875" style="5" customWidth="1"/>
    <col min="28" max="28" width="17" style="5" customWidth="1"/>
    <col min="29" max="29" width="48.21875" style="5" customWidth="1"/>
    <col min="30" max="30" width="2.6640625" style="5" hidden="1" customWidth="1"/>
    <col min="31" max="31" width="2.6640625" style="5" customWidth="1"/>
    <col min="32" max="16384" width="2.6640625" style="5"/>
  </cols>
  <sheetData>
    <row r="1" spans="1:30" ht="13.5" customHeight="1">
      <c r="A1" s="258" t="s">
        <v>465</v>
      </c>
      <c r="B1" s="581"/>
      <c r="C1" s="258" t="s">
        <v>244</v>
      </c>
      <c r="D1" s="581"/>
      <c r="E1" s="258" t="s">
        <v>127</v>
      </c>
      <c r="F1" s="581"/>
      <c r="G1" s="258" t="s">
        <v>466</v>
      </c>
      <c r="H1" s="581"/>
      <c r="I1" s="258" t="s">
        <v>467</v>
      </c>
      <c r="J1" s="581"/>
      <c r="K1" s="258" t="s">
        <v>468</v>
      </c>
      <c r="L1" s="581"/>
      <c r="M1" s="258" t="s">
        <v>250</v>
      </c>
      <c r="N1" s="581"/>
      <c r="O1" s="258" t="s">
        <v>469</v>
      </c>
      <c r="P1" s="581"/>
      <c r="Q1" s="258" t="s">
        <v>252</v>
      </c>
      <c r="R1" s="581"/>
      <c r="S1" s="258" t="s">
        <v>470</v>
      </c>
      <c r="T1" s="581"/>
      <c r="U1" s="258" t="s">
        <v>471</v>
      </c>
      <c r="V1" s="581"/>
      <c r="W1" s="258" t="s">
        <v>472</v>
      </c>
      <c r="X1" s="581"/>
      <c r="Y1" s="258" t="s">
        <v>291</v>
      </c>
      <c r="Z1" s="581"/>
      <c r="AA1" s="258" t="s">
        <v>473</v>
      </c>
      <c r="AB1" s="581"/>
      <c r="AC1" s="258" t="s">
        <v>474</v>
      </c>
      <c r="AD1" s="582"/>
    </row>
    <row r="2" spans="1:30" ht="13.5" customHeight="1">
      <c r="A2" s="583" t="s">
        <v>244</v>
      </c>
      <c r="B2" s="584"/>
      <c r="C2" s="583" t="s">
        <v>338</v>
      </c>
      <c r="D2" s="584"/>
      <c r="E2" s="583" t="s">
        <v>350</v>
      </c>
      <c r="F2" s="584"/>
      <c r="G2" s="583" t="s">
        <v>354</v>
      </c>
      <c r="H2" s="584"/>
      <c r="I2" s="583" t="s">
        <v>405</v>
      </c>
      <c r="J2" s="584"/>
      <c r="K2" s="583" t="s">
        <v>395</v>
      </c>
      <c r="L2" s="584"/>
      <c r="M2" s="583" t="s">
        <v>363</v>
      </c>
      <c r="N2" s="584"/>
      <c r="O2" s="583" t="s">
        <v>367</v>
      </c>
      <c r="P2" s="584"/>
      <c r="Q2" s="583" t="s">
        <v>370</v>
      </c>
      <c r="R2" s="584"/>
      <c r="S2" s="583" t="s">
        <v>392</v>
      </c>
      <c r="T2" s="584"/>
      <c r="U2" s="583" t="s">
        <v>273</v>
      </c>
      <c r="V2" s="584"/>
      <c r="W2" s="583" t="s">
        <v>279</v>
      </c>
      <c r="X2" s="584"/>
      <c r="Y2" s="583" t="s">
        <v>298</v>
      </c>
      <c r="Z2" s="584"/>
      <c r="AA2" s="583" t="s">
        <v>396</v>
      </c>
      <c r="AB2" s="585"/>
      <c r="AC2" s="586" t="s">
        <v>133</v>
      </c>
      <c r="AD2" s="587"/>
    </row>
    <row r="3" spans="1:30" ht="13.5" customHeight="1">
      <c r="A3" s="583" t="s">
        <v>127</v>
      </c>
      <c r="B3" s="584"/>
      <c r="C3" s="583" t="s">
        <v>340</v>
      </c>
      <c r="D3" s="584"/>
      <c r="E3" s="583" t="s">
        <v>351</v>
      </c>
      <c r="F3" s="584"/>
      <c r="G3" s="583" t="s">
        <v>355</v>
      </c>
      <c r="H3" s="584"/>
      <c r="I3" s="583" t="s">
        <v>406</v>
      </c>
      <c r="J3" s="584"/>
      <c r="K3" s="583" t="s">
        <v>397</v>
      </c>
      <c r="L3" s="584"/>
      <c r="M3" s="583" t="s">
        <v>365</v>
      </c>
      <c r="N3" s="584"/>
      <c r="O3" s="583" t="s">
        <v>368</v>
      </c>
      <c r="P3" s="584"/>
      <c r="Q3" s="583" t="s">
        <v>371</v>
      </c>
      <c r="R3" s="584"/>
      <c r="S3" s="583" t="s">
        <v>393</v>
      </c>
      <c r="T3" s="584"/>
      <c r="U3" s="583" t="s">
        <v>274</v>
      </c>
      <c r="V3" s="584"/>
      <c r="W3" s="583" t="s">
        <v>276</v>
      </c>
      <c r="X3" s="584"/>
      <c r="Y3" s="583" t="s">
        <v>300</v>
      </c>
      <c r="Z3" s="584"/>
      <c r="AA3" s="549"/>
      <c r="AB3" s="584"/>
      <c r="AC3" s="549"/>
      <c r="AD3" s="582"/>
    </row>
    <row r="4" spans="1:30" ht="13.5" customHeight="1">
      <c r="A4" s="583" t="s">
        <v>247</v>
      </c>
      <c r="B4" s="584"/>
      <c r="C4" s="583" t="s">
        <v>341</v>
      </c>
      <c r="D4" s="584"/>
      <c r="E4" s="583" t="s">
        <v>352</v>
      </c>
      <c r="F4" s="584"/>
      <c r="G4" s="583" t="s">
        <v>356</v>
      </c>
      <c r="H4" s="584"/>
      <c r="I4" s="583" t="s">
        <v>407</v>
      </c>
      <c r="J4" s="584"/>
      <c r="K4" s="583" t="s">
        <v>398</v>
      </c>
      <c r="L4" s="584"/>
      <c r="M4" s="583" t="s">
        <v>366</v>
      </c>
      <c r="N4" s="584"/>
      <c r="O4" s="583" t="s">
        <v>369</v>
      </c>
      <c r="P4" s="584"/>
      <c r="Q4" s="583" t="s">
        <v>374</v>
      </c>
      <c r="R4" s="584"/>
      <c r="S4" s="583" t="s">
        <v>394</v>
      </c>
      <c r="T4" s="584"/>
      <c r="U4" s="583" t="s">
        <v>275</v>
      </c>
      <c r="V4" s="584"/>
      <c r="W4" s="583" t="s">
        <v>280</v>
      </c>
      <c r="X4" s="584"/>
      <c r="Y4" s="583" t="s">
        <v>299</v>
      </c>
      <c r="Z4" s="584"/>
      <c r="AA4" s="549"/>
      <c r="AB4" s="584"/>
      <c r="AC4" s="549"/>
      <c r="AD4" s="582"/>
    </row>
    <row r="5" spans="1:30" ht="13.5" customHeight="1">
      <c r="A5" s="583" t="s">
        <v>248</v>
      </c>
      <c r="B5" s="584"/>
      <c r="C5" s="583" t="s">
        <v>342</v>
      </c>
      <c r="D5" s="584"/>
      <c r="E5" s="583" t="s">
        <v>128</v>
      </c>
      <c r="F5" s="584"/>
      <c r="G5" s="583" t="s">
        <v>357</v>
      </c>
      <c r="H5" s="584"/>
      <c r="I5" s="549"/>
      <c r="J5" s="584"/>
      <c r="K5" s="583" t="s">
        <v>399</v>
      </c>
      <c r="L5" s="584"/>
      <c r="M5" s="549"/>
      <c r="N5" s="584"/>
      <c r="O5" s="549"/>
      <c r="P5" s="584"/>
      <c r="Q5" s="583" t="s">
        <v>375</v>
      </c>
      <c r="R5" s="584"/>
      <c r="S5" s="583" t="s">
        <v>154</v>
      </c>
      <c r="T5" s="584"/>
      <c r="U5" s="583" t="s">
        <v>269</v>
      </c>
      <c r="V5" s="584"/>
      <c r="W5" s="583" t="s">
        <v>277</v>
      </c>
      <c r="X5" s="584"/>
      <c r="Y5" s="549"/>
      <c r="Z5" s="584"/>
      <c r="AA5" s="549"/>
      <c r="AB5" s="584"/>
      <c r="AC5" s="549"/>
      <c r="AD5" s="582"/>
    </row>
    <row r="6" spans="1:30" ht="13.5" customHeight="1">
      <c r="A6" s="583" t="s">
        <v>249</v>
      </c>
      <c r="B6" s="584"/>
      <c r="C6" s="583" t="s">
        <v>343</v>
      </c>
      <c r="D6" s="584"/>
      <c r="E6" s="583" t="s">
        <v>353</v>
      </c>
      <c r="F6" s="584"/>
      <c r="G6" s="583" t="s">
        <v>358</v>
      </c>
      <c r="H6" s="584"/>
      <c r="I6" s="549"/>
      <c r="J6" s="584"/>
      <c r="K6" s="583" t="s">
        <v>400</v>
      </c>
      <c r="L6" s="584"/>
      <c r="M6" s="549"/>
      <c r="N6" s="584"/>
      <c r="O6" s="549"/>
      <c r="P6" s="584"/>
      <c r="Q6" s="583" t="s">
        <v>376</v>
      </c>
      <c r="R6" s="584"/>
      <c r="S6" s="549"/>
      <c r="T6" s="584"/>
      <c r="U6" s="583" t="s">
        <v>282</v>
      </c>
      <c r="V6" s="584"/>
      <c r="W6" s="549"/>
      <c r="X6" s="584"/>
      <c r="Y6" s="549"/>
      <c r="Z6" s="584"/>
      <c r="AA6" s="549"/>
      <c r="AB6" s="584"/>
      <c r="AC6" s="549"/>
      <c r="AD6" s="582"/>
    </row>
    <row r="7" spans="1:30" ht="13.5" customHeight="1">
      <c r="A7" s="583" t="s">
        <v>250</v>
      </c>
      <c r="B7" s="584"/>
      <c r="C7" s="583" t="s">
        <v>345</v>
      </c>
      <c r="D7" s="584"/>
      <c r="E7" s="549"/>
      <c r="F7" s="584"/>
      <c r="G7" s="583" t="s">
        <v>359</v>
      </c>
      <c r="H7" s="584"/>
      <c r="I7" s="549"/>
      <c r="J7" s="584"/>
      <c r="K7" s="583" t="s">
        <v>401</v>
      </c>
      <c r="L7" s="584"/>
      <c r="M7" s="549"/>
      <c r="N7" s="584"/>
      <c r="O7" s="549"/>
      <c r="P7" s="584"/>
      <c r="Q7" s="583" t="s">
        <v>377</v>
      </c>
      <c r="R7" s="584"/>
      <c r="S7" s="549"/>
      <c r="T7" s="584"/>
      <c r="U7" s="583" t="s">
        <v>279</v>
      </c>
      <c r="V7" s="584"/>
      <c r="W7" s="549"/>
      <c r="X7" s="584"/>
      <c r="Y7" s="549"/>
      <c r="Z7" s="584"/>
      <c r="AA7" s="549"/>
      <c r="AB7" s="584"/>
      <c r="AC7" s="549"/>
      <c r="AD7" s="582"/>
    </row>
    <row r="8" spans="1:30" ht="13.5" customHeight="1">
      <c r="A8" s="583" t="s">
        <v>251</v>
      </c>
      <c r="B8" s="584"/>
      <c r="C8" s="583" t="s">
        <v>346</v>
      </c>
      <c r="D8" s="584"/>
      <c r="E8" s="549"/>
      <c r="F8" s="584"/>
      <c r="G8" s="583" t="s">
        <v>360</v>
      </c>
      <c r="H8" s="584"/>
      <c r="I8" s="549"/>
      <c r="J8" s="584"/>
      <c r="K8" s="583" t="s">
        <v>402</v>
      </c>
      <c r="L8" s="584"/>
      <c r="M8" s="549"/>
      <c r="N8" s="584"/>
      <c r="O8" s="549"/>
      <c r="P8" s="584"/>
      <c r="Q8" s="583" t="s">
        <v>378</v>
      </c>
      <c r="R8" s="584"/>
      <c r="S8" s="549"/>
      <c r="T8" s="584"/>
      <c r="U8" s="583" t="s">
        <v>276</v>
      </c>
      <c r="V8" s="584"/>
      <c r="W8" s="549"/>
      <c r="X8" s="584"/>
      <c r="Y8" s="549"/>
      <c r="Z8" s="584"/>
      <c r="AA8" s="549"/>
      <c r="AB8" s="584"/>
      <c r="AC8" s="549"/>
      <c r="AD8" s="582"/>
    </row>
    <row r="9" spans="1:30" ht="13.5" customHeight="1">
      <c r="A9" s="583" t="s">
        <v>252</v>
      </c>
      <c r="B9" s="584"/>
      <c r="C9" s="583" t="s">
        <v>347</v>
      </c>
      <c r="D9" s="584"/>
      <c r="E9" s="549"/>
      <c r="F9" s="584"/>
      <c r="G9" s="583" t="s">
        <v>361</v>
      </c>
      <c r="H9" s="584"/>
      <c r="I9" s="549"/>
      <c r="J9" s="584"/>
      <c r="K9" s="583" t="s">
        <v>403</v>
      </c>
      <c r="L9" s="584"/>
      <c r="M9" s="549"/>
      <c r="N9" s="584"/>
      <c r="O9" s="549"/>
      <c r="P9" s="584"/>
      <c r="Q9" s="583" t="s">
        <v>383</v>
      </c>
      <c r="R9" s="584"/>
      <c r="S9" s="549"/>
      <c r="T9" s="584"/>
      <c r="U9" s="583" t="s">
        <v>280</v>
      </c>
      <c r="V9" s="584"/>
      <c r="W9" s="549"/>
      <c r="X9" s="584"/>
      <c r="Y9" s="549"/>
      <c r="Z9" s="584"/>
      <c r="AA9" s="549"/>
      <c r="AB9" s="584"/>
      <c r="AC9" s="549"/>
      <c r="AD9" s="582"/>
    </row>
    <row r="10" spans="1:30" ht="13.5" customHeight="1">
      <c r="A10" s="583" t="s">
        <v>153</v>
      </c>
      <c r="B10" s="584"/>
      <c r="C10" s="583" t="s">
        <v>348</v>
      </c>
      <c r="D10" s="584"/>
      <c r="E10" s="549"/>
      <c r="F10" s="584"/>
      <c r="G10" s="583" t="s">
        <v>362</v>
      </c>
      <c r="H10" s="584"/>
      <c r="I10" s="549"/>
      <c r="J10" s="584"/>
      <c r="K10" s="583" t="s">
        <v>404</v>
      </c>
      <c r="L10" s="584"/>
      <c r="M10" s="549"/>
      <c r="N10" s="584"/>
      <c r="O10" s="549"/>
      <c r="P10" s="584"/>
      <c r="Q10" s="583" t="s">
        <v>380</v>
      </c>
      <c r="R10" s="584"/>
      <c r="S10" s="549"/>
      <c r="T10" s="584"/>
      <c r="U10" s="583" t="s">
        <v>277</v>
      </c>
      <c r="V10" s="584"/>
      <c r="W10" s="549"/>
      <c r="X10" s="584"/>
      <c r="Y10" s="549"/>
      <c r="Z10" s="584"/>
      <c r="AA10" s="549"/>
      <c r="AB10" s="584"/>
      <c r="AC10" s="549"/>
      <c r="AD10" s="582"/>
    </row>
    <row r="11" spans="1:30" ht="13.65" customHeight="1">
      <c r="A11" s="588" t="s">
        <v>253</v>
      </c>
      <c r="B11" s="584"/>
      <c r="C11" s="583" t="s">
        <v>349</v>
      </c>
      <c r="D11" s="584"/>
      <c r="E11" s="549"/>
      <c r="F11" s="584"/>
      <c r="G11" s="549"/>
      <c r="H11" s="584"/>
      <c r="I11" s="549"/>
      <c r="J11" s="584"/>
      <c r="K11" s="549"/>
      <c r="L11" s="584"/>
      <c r="M11" s="549"/>
      <c r="N11" s="584"/>
      <c r="O11" s="549"/>
      <c r="P11" s="584"/>
      <c r="Q11" s="583" t="s">
        <v>381</v>
      </c>
      <c r="R11" s="584"/>
      <c r="S11" s="549"/>
      <c r="T11" s="584"/>
      <c r="U11" s="549"/>
      <c r="V11" s="584"/>
      <c r="W11" s="549"/>
      <c r="X11" s="584"/>
      <c r="Y11" s="549"/>
      <c r="Z11" s="584"/>
      <c r="AA11" s="549"/>
      <c r="AB11" s="584"/>
      <c r="AC11" s="549"/>
      <c r="AD11" s="582"/>
    </row>
    <row r="12" spans="1:30" ht="13.5" customHeight="1">
      <c r="A12" s="549"/>
      <c r="B12" s="584"/>
      <c r="C12" s="549"/>
      <c r="D12" s="584"/>
      <c r="E12" s="549"/>
      <c r="F12" s="584"/>
      <c r="G12" s="549"/>
      <c r="H12" s="584"/>
      <c r="I12" s="549"/>
      <c r="J12" s="584"/>
      <c r="K12" s="549"/>
      <c r="L12" s="584"/>
      <c r="M12" s="549"/>
      <c r="N12" s="584"/>
      <c r="O12" s="549"/>
      <c r="P12" s="584"/>
      <c r="Q12" s="583" t="s">
        <v>382</v>
      </c>
      <c r="R12" s="584"/>
      <c r="S12" s="549"/>
      <c r="T12" s="584"/>
      <c r="U12" s="549"/>
      <c r="V12" s="584"/>
      <c r="W12" s="549"/>
      <c r="X12" s="584"/>
      <c r="Y12" s="549"/>
      <c r="Z12" s="584"/>
      <c r="AA12" s="549"/>
      <c r="AB12" s="584"/>
      <c r="AC12" s="549"/>
      <c r="AD12" s="582"/>
    </row>
    <row r="13" spans="1:30" ht="13.5" customHeight="1">
      <c r="A13" s="549"/>
      <c r="B13" s="584"/>
      <c r="C13" s="549"/>
      <c r="D13" s="584"/>
      <c r="E13" s="549"/>
      <c r="F13" s="584"/>
      <c r="G13" s="549"/>
      <c r="H13" s="584"/>
      <c r="I13" s="549"/>
      <c r="J13" s="584"/>
      <c r="K13" s="549"/>
      <c r="L13" s="584"/>
      <c r="M13" s="549"/>
      <c r="N13" s="584"/>
      <c r="O13" s="549"/>
      <c r="P13" s="584"/>
      <c r="Q13" s="583" t="s">
        <v>379</v>
      </c>
      <c r="R13" s="584"/>
      <c r="S13" s="549"/>
      <c r="T13" s="584"/>
      <c r="U13" s="549"/>
      <c r="V13" s="584"/>
      <c r="W13" s="549"/>
      <c r="X13" s="584"/>
      <c r="Y13" s="549"/>
      <c r="Z13" s="584"/>
      <c r="AA13" s="549"/>
      <c r="AB13" s="584"/>
      <c r="AC13" s="549"/>
      <c r="AD13" s="582"/>
    </row>
    <row r="14" spans="1:30" ht="13.5" customHeight="1">
      <c r="A14" s="549"/>
      <c r="B14" s="584"/>
      <c r="C14" s="549"/>
      <c r="D14" s="584"/>
      <c r="E14" s="549"/>
      <c r="F14" s="584"/>
      <c r="G14" s="549"/>
      <c r="H14" s="584"/>
      <c r="I14" s="549"/>
      <c r="J14" s="584"/>
      <c r="K14" s="549"/>
      <c r="L14" s="584"/>
      <c r="M14" s="549"/>
      <c r="N14" s="584"/>
      <c r="O14" s="549"/>
      <c r="P14" s="584"/>
      <c r="Q14" s="583" t="s">
        <v>384</v>
      </c>
      <c r="R14" s="584"/>
      <c r="S14" s="549"/>
      <c r="T14" s="584"/>
      <c r="U14" s="549"/>
      <c r="V14" s="584"/>
      <c r="W14" s="549"/>
      <c r="X14" s="584"/>
      <c r="Y14" s="549"/>
      <c r="Z14" s="584"/>
      <c r="AA14" s="549"/>
      <c r="AB14" s="584"/>
      <c r="AC14" s="549"/>
      <c r="AD14" s="582"/>
    </row>
    <row r="15" spans="1:30" ht="13.5" customHeight="1">
      <c r="A15" s="549"/>
      <c r="B15" s="584"/>
      <c r="C15" s="549"/>
      <c r="D15" s="584"/>
      <c r="E15" s="549"/>
      <c r="F15" s="584"/>
      <c r="G15" s="549"/>
      <c r="H15" s="584"/>
      <c r="I15" s="549"/>
      <c r="J15" s="584"/>
      <c r="K15" s="549"/>
      <c r="L15" s="584"/>
      <c r="M15" s="549"/>
      <c r="N15" s="584"/>
      <c r="O15" s="549"/>
      <c r="P15" s="584"/>
      <c r="Q15" s="583" t="s">
        <v>385</v>
      </c>
      <c r="R15" s="584"/>
      <c r="S15" s="549"/>
      <c r="T15" s="584"/>
      <c r="U15" s="549"/>
      <c r="V15" s="584"/>
      <c r="W15" s="549"/>
      <c r="X15" s="584"/>
      <c r="Y15" s="549"/>
      <c r="Z15" s="584"/>
      <c r="AA15" s="549"/>
      <c r="AB15" s="584"/>
      <c r="AC15" s="549"/>
      <c r="AD15" s="582"/>
    </row>
    <row r="16" spans="1:30" ht="13.5" customHeight="1">
      <c r="A16" s="549"/>
      <c r="B16" s="584"/>
      <c r="C16" s="549"/>
      <c r="D16" s="584"/>
      <c r="E16" s="549"/>
      <c r="F16" s="584"/>
      <c r="G16" s="549"/>
      <c r="H16" s="584"/>
      <c r="I16" s="549"/>
      <c r="J16" s="584"/>
      <c r="K16" s="549"/>
      <c r="L16" s="584"/>
      <c r="M16" s="549"/>
      <c r="N16" s="584"/>
      <c r="O16" s="549"/>
      <c r="P16" s="584"/>
      <c r="Q16" s="583" t="s">
        <v>386</v>
      </c>
      <c r="R16" s="584"/>
      <c r="S16" s="549"/>
      <c r="T16" s="584"/>
      <c r="U16" s="549"/>
      <c r="V16" s="584"/>
      <c r="W16" s="549"/>
      <c r="X16" s="584"/>
      <c r="Y16" s="549"/>
      <c r="Z16" s="584"/>
      <c r="AA16" s="549"/>
      <c r="AB16" s="584"/>
      <c r="AC16" s="549"/>
      <c r="AD16" s="582"/>
    </row>
    <row r="17" spans="1:30" ht="13.5" customHeight="1">
      <c r="A17" s="549"/>
      <c r="B17" s="584"/>
      <c r="C17" s="549"/>
      <c r="D17" s="584"/>
      <c r="E17" s="549"/>
      <c r="F17" s="584"/>
      <c r="G17" s="549"/>
      <c r="H17" s="584"/>
      <c r="I17" s="549"/>
      <c r="J17" s="584"/>
      <c r="K17" s="549"/>
      <c r="L17" s="584"/>
      <c r="M17" s="549"/>
      <c r="N17" s="584"/>
      <c r="O17" s="549"/>
      <c r="P17" s="584"/>
      <c r="Q17" s="583" t="s">
        <v>387</v>
      </c>
      <c r="R17" s="584"/>
      <c r="S17" s="549"/>
      <c r="T17" s="584"/>
      <c r="U17" s="549"/>
      <c r="V17" s="584"/>
      <c r="W17" s="549"/>
      <c r="X17" s="584"/>
      <c r="Y17" s="549"/>
      <c r="Z17" s="584"/>
      <c r="AA17" s="549"/>
      <c r="AB17" s="584"/>
      <c r="AC17" s="549"/>
      <c r="AD17" s="582"/>
    </row>
    <row r="18" spans="1:30" ht="13.5" customHeight="1">
      <c r="A18" s="549"/>
      <c r="B18" s="584"/>
      <c r="C18" s="549"/>
      <c r="D18" s="584"/>
      <c r="E18" s="549"/>
      <c r="F18" s="584"/>
      <c r="G18" s="549"/>
      <c r="H18" s="584"/>
      <c r="I18" s="549"/>
      <c r="J18" s="584"/>
      <c r="K18" s="549"/>
      <c r="L18" s="584"/>
      <c r="M18" s="549"/>
      <c r="N18" s="584"/>
      <c r="O18" s="549"/>
      <c r="P18" s="584"/>
      <c r="Q18" s="583" t="s">
        <v>388</v>
      </c>
      <c r="R18" s="584"/>
      <c r="S18" s="549"/>
      <c r="T18" s="584"/>
      <c r="U18" s="549"/>
      <c r="V18" s="584"/>
      <c r="W18" s="549"/>
      <c r="X18" s="584"/>
      <c r="Y18" s="549"/>
      <c r="Z18" s="584"/>
      <c r="AA18" s="549"/>
      <c r="AB18" s="584"/>
      <c r="AC18" s="549"/>
      <c r="AD18" s="582"/>
    </row>
    <row r="19" spans="1:30" ht="13.5" customHeight="1">
      <c r="A19" s="549"/>
      <c r="B19" s="584"/>
      <c r="C19" s="549"/>
      <c r="D19" s="584"/>
      <c r="E19" s="549"/>
      <c r="F19" s="584"/>
      <c r="G19" s="549"/>
      <c r="H19" s="584"/>
      <c r="I19" s="549"/>
      <c r="J19" s="584"/>
      <c r="K19" s="549"/>
      <c r="L19" s="584"/>
      <c r="M19" s="549"/>
      <c r="N19" s="584"/>
      <c r="O19" s="549"/>
      <c r="P19" s="584"/>
      <c r="Q19" s="583" t="s">
        <v>389</v>
      </c>
      <c r="R19" s="584"/>
      <c r="S19" s="549"/>
      <c r="T19" s="584"/>
      <c r="U19" s="549"/>
      <c r="V19" s="584"/>
      <c r="W19" s="549"/>
      <c r="X19" s="584"/>
      <c r="Y19" s="549"/>
      <c r="Z19" s="584"/>
      <c r="AA19" s="549"/>
      <c r="AB19" s="584"/>
      <c r="AC19" s="549"/>
      <c r="AD19" s="582"/>
    </row>
    <row r="20" spans="1:30" ht="13.5" customHeight="1">
      <c r="A20" s="549"/>
      <c r="B20" s="584"/>
      <c r="C20" s="549"/>
      <c r="D20" s="584"/>
      <c r="E20" s="549"/>
      <c r="F20" s="584"/>
      <c r="G20" s="549"/>
      <c r="H20" s="584"/>
      <c r="I20" s="549"/>
      <c r="J20" s="584"/>
      <c r="K20" s="549"/>
      <c r="L20" s="584"/>
      <c r="M20" s="549"/>
      <c r="N20" s="584"/>
      <c r="O20" s="549"/>
      <c r="P20" s="584"/>
      <c r="Q20" s="583" t="s">
        <v>390</v>
      </c>
      <c r="R20" s="584"/>
      <c r="S20" s="549"/>
      <c r="T20" s="584"/>
      <c r="U20" s="549"/>
      <c r="V20" s="584"/>
      <c r="W20" s="549"/>
      <c r="X20" s="584"/>
      <c r="Y20" s="549"/>
      <c r="Z20" s="584"/>
      <c r="AA20" s="549"/>
      <c r="AB20" s="584"/>
      <c r="AC20" s="549"/>
      <c r="AD20" s="582"/>
    </row>
    <row r="21" spans="1:30" ht="13.5" customHeight="1">
      <c r="A21" s="549"/>
      <c r="B21" s="584"/>
      <c r="C21" s="549"/>
      <c r="D21" s="584"/>
      <c r="E21" s="549"/>
      <c r="F21" s="584"/>
      <c r="G21" s="549"/>
      <c r="H21" s="584"/>
      <c r="I21" s="549"/>
      <c r="J21" s="584"/>
      <c r="K21" s="549"/>
      <c r="L21" s="584"/>
      <c r="M21" s="549"/>
      <c r="N21" s="584"/>
      <c r="O21" s="549"/>
      <c r="P21" s="584"/>
      <c r="Q21" s="583" t="s">
        <v>391</v>
      </c>
      <c r="R21" s="584"/>
      <c r="S21" s="549"/>
      <c r="T21" s="584"/>
      <c r="U21" s="549"/>
      <c r="V21" s="584"/>
      <c r="W21" s="549"/>
      <c r="X21" s="584"/>
      <c r="Y21" s="549"/>
      <c r="Z21" s="584"/>
      <c r="AA21" s="549"/>
      <c r="AB21" s="584"/>
      <c r="AC21" s="549"/>
      <c r="AD21" s="582"/>
    </row>
    <row r="22" spans="1:30" ht="13.5" customHeight="1">
      <c r="A22" s="549"/>
      <c r="B22" s="584"/>
      <c r="C22" s="549"/>
      <c r="D22" s="584"/>
      <c r="E22" s="549"/>
      <c r="F22" s="584"/>
      <c r="G22" s="549"/>
      <c r="H22" s="584"/>
      <c r="I22" s="549"/>
      <c r="J22" s="584"/>
      <c r="K22" s="549"/>
      <c r="L22" s="584"/>
      <c r="M22" s="549"/>
      <c r="N22" s="584"/>
      <c r="O22" s="549"/>
      <c r="P22" s="584"/>
      <c r="Q22" s="549"/>
      <c r="R22" s="584"/>
      <c r="S22" s="549"/>
      <c r="T22" s="584"/>
      <c r="U22" s="549"/>
      <c r="V22" s="584"/>
      <c r="W22" s="549"/>
      <c r="X22" s="584"/>
      <c r="Y22" s="549"/>
      <c r="Z22" s="584"/>
      <c r="AA22" s="549"/>
      <c r="AB22" s="584"/>
      <c r="AC22" s="549"/>
      <c r="AD22" s="582"/>
    </row>
    <row r="23" spans="1:30" ht="13.5" customHeight="1">
      <c r="A23" s="549"/>
      <c r="B23" s="584"/>
      <c r="C23" s="549"/>
      <c r="D23" s="584"/>
      <c r="E23" s="549"/>
      <c r="F23" s="584"/>
      <c r="G23" s="549"/>
      <c r="H23" s="584"/>
      <c r="I23" s="549"/>
      <c r="J23" s="584"/>
      <c r="K23" s="549"/>
      <c r="L23" s="584"/>
      <c r="M23" s="549"/>
      <c r="N23" s="584"/>
      <c r="O23" s="549"/>
      <c r="P23" s="584"/>
      <c r="Q23" s="549"/>
      <c r="R23" s="584"/>
      <c r="S23" s="549"/>
      <c r="T23" s="584"/>
      <c r="U23" s="549"/>
      <c r="V23" s="584"/>
      <c r="W23" s="549"/>
      <c r="X23" s="584"/>
      <c r="Y23" s="549"/>
      <c r="Z23" s="584"/>
      <c r="AA23" s="549"/>
      <c r="AB23" s="584"/>
      <c r="AC23" s="549"/>
      <c r="AD23" s="582"/>
    </row>
    <row r="24" spans="1:30" ht="13.5" customHeight="1">
      <c r="A24" s="549"/>
      <c r="B24" s="584"/>
      <c r="C24" s="549"/>
      <c r="D24" s="584"/>
      <c r="E24" s="549"/>
      <c r="F24" s="584"/>
      <c r="G24" s="549"/>
      <c r="H24" s="584"/>
      <c r="I24" s="549"/>
      <c r="J24" s="584"/>
      <c r="K24" s="549"/>
      <c r="L24" s="584"/>
      <c r="M24" s="549"/>
      <c r="N24" s="584"/>
      <c r="O24" s="549"/>
      <c r="P24" s="584"/>
      <c r="Q24" s="549"/>
      <c r="R24" s="584"/>
      <c r="S24" s="549"/>
      <c r="T24" s="584"/>
      <c r="U24" s="549"/>
      <c r="V24" s="584"/>
      <c r="W24" s="549"/>
      <c r="X24" s="584"/>
      <c r="Y24" s="549"/>
      <c r="Z24" s="584"/>
      <c r="AA24" s="549"/>
      <c r="AB24" s="584"/>
      <c r="AC24" s="549"/>
      <c r="AD24" s="582"/>
    </row>
    <row r="25" spans="1:30" ht="13.5" customHeight="1">
      <c r="A25" s="549"/>
      <c r="B25" s="584"/>
      <c r="C25" s="549"/>
      <c r="D25" s="584"/>
      <c r="E25" s="549"/>
      <c r="F25" s="584"/>
      <c r="G25" s="549"/>
      <c r="H25" s="584"/>
      <c r="I25" s="549"/>
      <c r="J25" s="584"/>
      <c r="K25" s="549"/>
      <c r="L25" s="584"/>
      <c r="M25" s="549"/>
      <c r="N25" s="584"/>
      <c r="O25" s="549"/>
      <c r="P25" s="584"/>
      <c r="Q25" s="549"/>
      <c r="R25" s="584"/>
      <c r="S25" s="549"/>
      <c r="T25" s="584"/>
      <c r="U25" s="549"/>
      <c r="V25" s="584"/>
      <c r="W25" s="549"/>
      <c r="X25" s="584"/>
      <c r="Y25" s="549"/>
      <c r="Z25" s="584"/>
      <c r="AA25" s="549"/>
      <c r="AB25" s="584"/>
      <c r="AC25" s="549"/>
      <c r="AD25" s="582"/>
    </row>
    <row r="26" spans="1:30" ht="13.5" customHeight="1">
      <c r="A26" s="589"/>
      <c r="B26" s="9"/>
      <c r="C26" s="511"/>
      <c r="D26" s="9"/>
      <c r="E26" s="511"/>
      <c r="F26" s="9"/>
      <c r="G26" s="511"/>
      <c r="H26" s="9"/>
      <c r="I26" s="511"/>
      <c r="J26" s="9"/>
      <c r="K26" s="511"/>
      <c r="L26" s="9"/>
      <c r="M26" s="511"/>
      <c r="N26" s="9"/>
      <c r="O26" s="511"/>
      <c r="P26" s="9"/>
      <c r="Q26" s="511"/>
      <c r="R26" s="9"/>
      <c r="S26" s="511"/>
      <c r="T26" s="9"/>
      <c r="U26" s="511"/>
      <c r="V26" s="9"/>
      <c r="W26" s="511"/>
      <c r="X26" s="9"/>
      <c r="Y26" s="511"/>
      <c r="Z26" s="9"/>
      <c r="AA26" s="511"/>
      <c r="AB26" s="9"/>
      <c r="AC26" s="511"/>
      <c r="AD26" s="590"/>
    </row>
    <row r="27" spans="1:30" ht="13.5" customHeight="1">
      <c r="A27" s="591"/>
      <c r="B27" s="9"/>
      <c r="C27" s="592"/>
      <c r="D27" s="9"/>
      <c r="E27" s="9"/>
      <c r="F27" s="9"/>
      <c r="G27" s="9"/>
      <c r="H27" s="9"/>
      <c r="I27" s="9"/>
      <c r="J27" s="9"/>
      <c r="K27" s="9"/>
      <c r="L27" s="9"/>
      <c r="M27" s="9"/>
      <c r="N27" s="9"/>
      <c r="O27" s="9"/>
      <c r="P27" s="9"/>
      <c r="Q27" s="9"/>
      <c r="R27" s="9"/>
      <c r="S27" s="9"/>
      <c r="T27" s="9"/>
      <c r="U27" s="9"/>
      <c r="V27" s="9"/>
      <c r="W27" s="9"/>
      <c r="X27" s="9"/>
      <c r="Y27" s="9"/>
      <c r="Z27" s="9"/>
      <c r="AA27" s="9"/>
      <c r="AB27" s="9"/>
      <c r="AC27" s="9"/>
      <c r="AD27" s="590"/>
    </row>
    <row r="28" spans="1:30" ht="13.5" customHeight="1">
      <c r="A28" s="258" t="s">
        <v>408</v>
      </c>
      <c r="B28" s="584"/>
      <c r="C28" s="258" t="s">
        <v>475</v>
      </c>
      <c r="D28" s="525"/>
      <c r="E28" s="9"/>
      <c r="F28" s="9"/>
      <c r="G28" s="9"/>
      <c r="H28" s="9"/>
      <c r="I28" s="9"/>
      <c r="J28" s="9"/>
      <c r="K28" s="9"/>
      <c r="L28" s="9"/>
      <c r="M28" s="9"/>
      <c r="N28" s="9"/>
      <c r="O28" s="9"/>
      <c r="P28" s="9"/>
      <c r="Q28" s="9"/>
      <c r="R28" s="9"/>
      <c r="S28" s="9"/>
      <c r="T28" s="9"/>
      <c r="U28" s="9"/>
      <c r="V28" s="9"/>
      <c r="W28" s="9"/>
      <c r="X28" s="9"/>
      <c r="Y28" s="9"/>
      <c r="Z28" s="9"/>
      <c r="AA28" s="9"/>
      <c r="AB28" s="9"/>
      <c r="AC28" s="9"/>
      <c r="AD28" s="590"/>
    </row>
    <row r="29" spans="1:30" ht="13.5" customHeight="1">
      <c r="A29" s="535" t="s">
        <v>408</v>
      </c>
      <c r="B29" s="584"/>
      <c r="C29" s="535" t="s">
        <v>265</v>
      </c>
      <c r="D29" s="525"/>
      <c r="E29" s="9"/>
      <c r="F29" s="9"/>
      <c r="G29" s="9"/>
      <c r="H29" s="9"/>
      <c r="I29" s="9"/>
      <c r="J29" s="9"/>
      <c r="K29" s="9"/>
      <c r="L29" s="9"/>
      <c r="M29" s="9"/>
      <c r="N29" s="9"/>
      <c r="O29" s="9"/>
      <c r="P29" s="9"/>
      <c r="Q29" s="9"/>
      <c r="R29" s="9"/>
      <c r="S29" s="9"/>
      <c r="T29" s="9"/>
      <c r="U29" s="9"/>
      <c r="V29" s="9"/>
      <c r="W29" s="9"/>
      <c r="X29" s="9"/>
      <c r="Y29" s="9"/>
      <c r="Z29" s="9"/>
      <c r="AA29" s="9"/>
      <c r="AB29" s="9"/>
      <c r="AC29" s="9"/>
      <c r="AD29" s="590"/>
    </row>
    <row r="30" spans="1:30" ht="13.5" customHeight="1">
      <c r="A30" s="589"/>
      <c r="B30" s="9"/>
      <c r="C30" s="511"/>
      <c r="D30" s="9"/>
      <c r="E30" s="9"/>
      <c r="F30" s="9"/>
      <c r="G30" s="9"/>
      <c r="H30" s="9"/>
      <c r="I30" s="9"/>
      <c r="J30" s="9"/>
      <c r="K30" s="9"/>
      <c r="L30" s="9"/>
      <c r="M30" s="9"/>
      <c r="N30" s="9"/>
      <c r="O30" s="9"/>
      <c r="P30" s="9"/>
      <c r="Q30" s="9"/>
      <c r="R30" s="9"/>
      <c r="S30" s="9"/>
      <c r="T30" s="9"/>
      <c r="U30" s="9"/>
      <c r="V30" s="9"/>
      <c r="W30" s="9"/>
      <c r="X30" s="9"/>
      <c r="Y30" s="9"/>
      <c r="Z30" s="9"/>
      <c r="AA30" s="9"/>
      <c r="AB30" s="9"/>
      <c r="AC30" s="9"/>
      <c r="AD30" s="590"/>
    </row>
    <row r="31" spans="1:30" ht="13.5" customHeight="1">
      <c r="A31" s="8"/>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590"/>
    </row>
    <row r="32" spans="1:30" ht="13.5" customHeight="1">
      <c r="A32" s="593"/>
      <c r="B32" s="594"/>
      <c r="C32" s="594"/>
      <c r="D32" s="594"/>
      <c r="E32" s="594"/>
      <c r="F32" s="594"/>
      <c r="G32" s="594"/>
      <c r="H32" s="594"/>
      <c r="I32" s="594"/>
      <c r="J32" s="594"/>
      <c r="K32" s="594"/>
      <c r="L32" s="594"/>
      <c r="M32" s="594"/>
      <c r="N32" s="594"/>
      <c r="O32" s="594"/>
      <c r="P32" s="594"/>
      <c r="Q32" s="594"/>
      <c r="R32" s="594"/>
      <c r="S32" s="594"/>
      <c r="T32" s="594"/>
      <c r="U32" s="594"/>
      <c r="V32" s="594"/>
      <c r="W32" s="594"/>
      <c r="X32" s="594"/>
      <c r="Y32" s="594"/>
      <c r="Z32" s="594"/>
      <c r="AA32" s="594"/>
      <c r="AB32" s="594"/>
      <c r="AC32" s="594"/>
      <c r="AD32" s="590"/>
    </row>
    <row r="33" spans="1:30" ht="13.5" customHeight="1">
      <c r="A33" s="8"/>
      <c r="B33" s="592"/>
      <c r="C33" s="592"/>
      <c r="D33" s="592"/>
      <c r="E33" s="9"/>
      <c r="F33" s="592"/>
      <c r="G33" s="592"/>
      <c r="H33" s="592"/>
      <c r="I33" s="9"/>
      <c r="J33" s="1110" t="s">
        <v>476</v>
      </c>
      <c r="K33" s="1111"/>
      <c r="L33" s="9"/>
      <c r="M33" s="9"/>
      <c r="N33" s="9"/>
      <c r="O33" s="9"/>
      <c r="P33" s="9"/>
      <c r="Q33" s="9"/>
      <c r="R33" s="9"/>
      <c r="S33" s="9"/>
      <c r="T33" s="9"/>
      <c r="U33" s="9"/>
      <c r="V33" s="9"/>
      <c r="W33" s="9"/>
      <c r="X33" s="9"/>
      <c r="Y33" s="9"/>
      <c r="Z33" s="9"/>
      <c r="AA33" s="9"/>
      <c r="AB33" s="9"/>
      <c r="AC33" s="9"/>
      <c r="AD33" s="590"/>
    </row>
    <row r="34" spans="1:30" ht="13.5" customHeight="1">
      <c r="A34" s="523"/>
      <c r="B34" s="1107" t="s">
        <v>337</v>
      </c>
      <c r="C34" s="1108"/>
      <c r="D34" s="1109"/>
      <c r="E34" s="584"/>
      <c r="F34" s="1107" t="s">
        <v>477</v>
      </c>
      <c r="G34" s="1108"/>
      <c r="H34" s="1109"/>
      <c r="I34" s="584"/>
      <c r="J34" s="258" t="s">
        <v>478</v>
      </c>
      <c r="K34" s="258" t="s">
        <v>479</v>
      </c>
      <c r="L34" s="525"/>
      <c r="M34" s="1116" t="s">
        <v>480</v>
      </c>
      <c r="N34" s="1117"/>
      <c r="O34" s="9"/>
      <c r="P34" s="9"/>
      <c r="Q34" s="1112" t="s">
        <v>481</v>
      </c>
      <c r="R34" s="1113"/>
      <c r="S34" s="1113"/>
      <c r="T34" s="1113"/>
      <c r="U34" s="9"/>
      <c r="V34" s="9"/>
      <c r="W34" s="592"/>
      <c r="X34" s="592"/>
      <c r="Y34" s="9"/>
      <c r="Z34" s="9"/>
      <c r="AA34" s="9"/>
      <c r="AB34" s="9"/>
      <c r="AC34" s="9"/>
      <c r="AD34" s="590"/>
    </row>
    <row r="35" spans="1:30" ht="13.65" customHeight="1">
      <c r="A35" s="523"/>
      <c r="B35" s="150" t="s">
        <v>121</v>
      </c>
      <c r="C35" s="258" t="s">
        <v>482</v>
      </c>
      <c r="D35" s="258" t="s">
        <v>483</v>
      </c>
      <c r="E35" s="584"/>
      <c r="F35" s="258" t="s">
        <v>482</v>
      </c>
      <c r="G35" s="150" t="s">
        <v>484</v>
      </c>
      <c r="H35" s="258" t="s">
        <v>485</v>
      </c>
      <c r="I35" s="584"/>
      <c r="J35" s="535" t="s">
        <v>245</v>
      </c>
      <c r="K35" s="530">
        <v>1</v>
      </c>
      <c r="L35" s="584"/>
      <c r="M35" s="258" t="s">
        <v>486</v>
      </c>
      <c r="N35" s="258" t="s">
        <v>485</v>
      </c>
      <c r="O35" s="525"/>
      <c r="P35" s="595"/>
      <c r="Q35" s="258" t="s">
        <v>487</v>
      </c>
      <c r="R35" s="258" t="s">
        <v>488</v>
      </c>
      <c r="S35" s="258" t="s">
        <v>489</v>
      </c>
      <c r="T35" s="258" t="s">
        <v>490</v>
      </c>
      <c r="U35" s="525"/>
      <c r="V35" s="595"/>
      <c r="W35" s="596" t="s">
        <v>491</v>
      </c>
      <c r="X35" s="597" t="s">
        <v>492</v>
      </c>
      <c r="Y35" s="525"/>
      <c r="Z35" s="9"/>
      <c r="AA35" s="9"/>
      <c r="AB35" s="9"/>
      <c r="AC35" s="9"/>
      <c r="AD35" s="590"/>
    </row>
    <row r="36" spans="1:30" ht="43.5" customHeight="1">
      <c r="A36" s="523"/>
      <c r="B36" s="535" t="s">
        <v>364</v>
      </c>
      <c r="C36" s="535" t="s">
        <v>493</v>
      </c>
      <c r="D36" s="530">
        <v>1.1499999999999999</v>
      </c>
      <c r="E36" s="584"/>
      <c r="F36" s="535" t="s">
        <v>134</v>
      </c>
      <c r="G36" s="535" t="s">
        <v>494</v>
      </c>
      <c r="H36" s="530">
        <v>1.1499999999999999</v>
      </c>
      <c r="I36" s="584"/>
      <c r="J36" s="535" t="s">
        <v>130</v>
      </c>
      <c r="K36" s="530">
        <v>0.67</v>
      </c>
      <c r="L36" s="584"/>
      <c r="M36" s="535" t="s">
        <v>495</v>
      </c>
      <c r="N36" s="598">
        <v>1</v>
      </c>
      <c r="O36" s="525"/>
      <c r="P36" s="595"/>
      <c r="Q36" s="531" t="s">
        <v>496</v>
      </c>
      <c r="R36" s="530">
        <v>0.3</v>
      </c>
      <c r="S36" s="530" cm="1">
        <f t="array" ref="S36">R36*12</f>
        <v>3.5999999999999996</v>
      </c>
      <c r="T36" s="599" cm="1">
        <f t="array" ref="T36">3.14*(S36*S36)/10000</f>
        <v>4.0694399999999997E-3</v>
      </c>
      <c r="U36" s="525"/>
      <c r="V36" s="595"/>
      <c r="W36" s="583" t="s">
        <v>497</v>
      </c>
      <c r="X36" s="583" t="s">
        <v>498</v>
      </c>
      <c r="Y36" s="525"/>
      <c r="Z36" s="9"/>
      <c r="AA36" s="9"/>
      <c r="AB36" s="9"/>
      <c r="AC36" s="9"/>
      <c r="AD36" s="590"/>
    </row>
    <row r="37" spans="1:30" ht="55.5" customHeight="1">
      <c r="A37" s="523"/>
      <c r="B37" s="535" t="s">
        <v>130</v>
      </c>
      <c r="C37" s="535" t="s">
        <v>499</v>
      </c>
      <c r="D37" s="530">
        <v>1.1000000000000001</v>
      </c>
      <c r="E37" s="584"/>
      <c r="F37" s="535" t="s">
        <v>129</v>
      </c>
      <c r="G37" s="535" t="s">
        <v>500</v>
      </c>
      <c r="H37" s="530">
        <v>1</v>
      </c>
      <c r="I37" s="584"/>
      <c r="J37" s="535" t="s">
        <v>364</v>
      </c>
      <c r="K37" s="530">
        <v>0.33</v>
      </c>
      <c r="L37" s="584"/>
      <c r="M37" s="535" t="s">
        <v>501</v>
      </c>
      <c r="N37" s="598">
        <v>0.75</v>
      </c>
      <c r="O37" s="525"/>
      <c r="P37" s="595"/>
      <c r="Q37" s="531" t="s">
        <v>130</v>
      </c>
      <c r="R37" s="530">
        <v>0.9</v>
      </c>
      <c r="S37" s="530" cm="1">
        <f t="array" ref="S37">R37*12</f>
        <v>10.8</v>
      </c>
      <c r="T37" s="599" cm="1">
        <f t="array" ref="T37">3.14*(S37*S37)/10000</f>
        <v>3.6624960000000005E-2</v>
      </c>
      <c r="U37" s="525"/>
      <c r="V37" s="595"/>
      <c r="W37" s="583" t="s">
        <v>502</v>
      </c>
      <c r="X37" s="583" t="s">
        <v>32</v>
      </c>
      <c r="Y37" s="525"/>
      <c r="Z37" s="9"/>
      <c r="AA37" s="9"/>
      <c r="AB37" s="9"/>
      <c r="AC37" s="9"/>
      <c r="AD37" s="590"/>
    </row>
    <row r="38" spans="1:30" ht="29.1" customHeight="1">
      <c r="A38" s="523"/>
      <c r="B38" s="535" t="s">
        <v>245</v>
      </c>
      <c r="C38" s="535" t="s">
        <v>503</v>
      </c>
      <c r="D38" s="530">
        <v>1</v>
      </c>
      <c r="E38" s="584"/>
      <c r="F38" s="179"/>
      <c r="G38" s="179"/>
      <c r="H38" s="533"/>
      <c r="I38" s="584"/>
      <c r="J38" s="535" t="s">
        <v>504</v>
      </c>
      <c r="K38" s="530">
        <v>0.1</v>
      </c>
      <c r="L38" s="584"/>
      <c r="M38" s="535" t="s">
        <v>505</v>
      </c>
      <c r="N38" s="598">
        <v>0.5</v>
      </c>
      <c r="O38" s="525"/>
      <c r="P38" s="595"/>
      <c r="Q38" s="531" t="s">
        <v>506</v>
      </c>
      <c r="R38" s="530">
        <v>1.3</v>
      </c>
      <c r="S38" s="530" cm="1">
        <f t="array" ref="S38">R38*12</f>
        <v>15.600000000000001</v>
      </c>
      <c r="T38" s="599" cm="1">
        <f t="array" ref="T38">3.14*(S38*S38)/10000</f>
        <v>7.6415040000000017E-2</v>
      </c>
      <c r="U38" s="525"/>
      <c r="V38" s="595"/>
      <c r="W38" s="583" t="s">
        <v>507</v>
      </c>
      <c r="X38" s="583" t="s">
        <v>508</v>
      </c>
      <c r="Y38" s="525"/>
      <c r="Z38" s="9"/>
      <c r="AA38" s="9"/>
      <c r="AB38" s="9"/>
      <c r="AC38" s="9"/>
      <c r="AD38" s="590"/>
    </row>
    <row r="39" spans="1:30" ht="13.5" customHeight="1">
      <c r="A39" s="523"/>
      <c r="B39" s="535" t="s">
        <v>59</v>
      </c>
      <c r="C39" s="535" t="s">
        <v>509</v>
      </c>
      <c r="D39" s="530">
        <v>1</v>
      </c>
      <c r="E39" s="525"/>
      <c r="F39" s="511"/>
      <c r="G39" s="511"/>
      <c r="H39" s="511"/>
      <c r="I39" s="9"/>
      <c r="J39" s="511"/>
      <c r="K39" s="511"/>
      <c r="L39" s="9"/>
      <c r="M39" s="511"/>
      <c r="N39" s="511"/>
      <c r="O39" s="9"/>
      <c r="P39" s="9"/>
      <c r="Q39" s="511"/>
      <c r="R39" s="511"/>
      <c r="S39" s="511"/>
      <c r="T39" s="511"/>
      <c r="U39" s="9"/>
      <c r="V39" s="595"/>
      <c r="W39" s="583" t="s">
        <v>510</v>
      </c>
      <c r="X39" s="583" t="s">
        <v>511</v>
      </c>
      <c r="Y39" s="525"/>
      <c r="Z39" s="9"/>
      <c r="AA39" s="9"/>
      <c r="AB39" s="9"/>
      <c r="AC39" s="9"/>
      <c r="AD39" s="590"/>
    </row>
    <row r="40" spans="1:30" ht="13.5" customHeight="1">
      <c r="A40" s="8"/>
      <c r="B40" s="511"/>
      <c r="C40" s="511"/>
      <c r="D40" s="511"/>
      <c r="E40" s="9"/>
      <c r="F40" s="9"/>
      <c r="G40" s="9"/>
      <c r="H40" s="9"/>
      <c r="I40" s="9"/>
      <c r="J40" s="9"/>
      <c r="K40" s="9"/>
      <c r="L40" s="9"/>
      <c r="M40" s="9"/>
      <c r="N40" s="9"/>
      <c r="O40" s="9"/>
      <c r="P40" s="9"/>
      <c r="Q40" s="9"/>
      <c r="R40" s="9"/>
      <c r="S40" s="9"/>
      <c r="T40" s="9"/>
      <c r="U40" s="9"/>
      <c r="V40" s="595"/>
      <c r="W40" s="583" t="s">
        <v>512</v>
      </c>
      <c r="X40" s="583" t="s">
        <v>513</v>
      </c>
      <c r="Y40" s="525"/>
      <c r="Z40" s="9"/>
      <c r="AA40" s="9"/>
      <c r="AB40" s="9"/>
      <c r="AC40" s="9"/>
      <c r="AD40" s="590"/>
    </row>
    <row r="41" spans="1:30" ht="13.5" customHeight="1">
      <c r="A41" s="8"/>
      <c r="B41" s="9"/>
      <c r="C41" s="9"/>
      <c r="D41" s="9"/>
      <c r="E41" s="9"/>
      <c r="F41" s="9"/>
      <c r="G41" s="9"/>
      <c r="H41" s="9"/>
      <c r="I41" s="9"/>
      <c r="J41" s="9"/>
      <c r="K41" s="9"/>
      <c r="L41" s="9"/>
      <c r="M41" s="9"/>
      <c r="N41" s="9"/>
      <c r="O41" s="9"/>
      <c r="P41" s="9"/>
      <c r="Q41" s="9"/>
      <c r="R41" s="9"/>
      <c r="S41" s="9"/>
      <c r="T41" s="9"/>
      <c r="U41" s="9"/>
      <c r="V41" s="595"/>
      <c r="W41" s="583" t="s">
        <v>514</v>
      </c>
      <c r="X41" s="583" t="s">
        <v>515</v>
      </c>
      <c r="Y41" s="525"/>
      <c r="Z41" s="9"/>
      <c r="AA41" s="9"/>
      <c r="AB41" s="9"/>
      <c r="AC41" s="9"/>
      <c r="AD41" s="590"/>
    </row>
    <row r="42" spans="1:30" ht="13.5" customHeight="1">
      <c r="A42" s="8"/>
      <c r="B42" s="9"/>
      <c r="C42" s="9"/>
      <c r="D42" s="9"/>
      <c r="E42" s="9"/>
      <c r="F42" s="9"/>
      <c r="G42" s="9"/>
      <c r="H42" s="9"/>
      <c r="I42" s="9"/>
      <c r="J42" s="9"/>
      <c r="K42" s="9"/>
      <c r="L42" s="9"/>
      <c r="M42" s="9"/>
      <c r="N42" s="9"/>
      <c r="O42" s="9"/>
      <c r="P42" s="9"/>
      <c r="Q42" s="9"/>
      <c r="R42" s="9"/>
      <c r="S42" s="9"/>
      <c r="T42" s="9"/>
      <c r="U42" s="9"/>
      <c r="V42" s="595"/>
      <c r="W42" s="583" t="s">
        <v>516</v>
      </c>
      <c r="X42" s="549"/>
      <c r="Y42" s="525"/>
      <c r="Z42" s="9"/>
      <c r="AA42" s="9"/>
      <c r="AB42" s="9"/>
      <c r="AC42" s="9"/>
      <c r="AD42" s="590"/>
    </row>
    <row r="43" spans="1:30" ht="13.5" customHeight="1">
      <c r="A43" s="8"/>
      <c r="B43" s="9"/>
      <c r="C43" s="9"/>
      <c r="D43" s="9"/>
      <c r="E43" s="9"/>
      <c r="F43" s="9"/>
      <c r="G43" s="9"/>
      <c r="H43" s="9"/>
      <c r="I43" s="9"/>
      <c r="J43" s="9"/>
      <c r="K43" s="9"/>
      <c r="L43" s="9"/>
      <c r="M43" s="9"/>
      <c r="N43" s="9"/>
      <c r="O43" s="9"/>
      <c r="P43" s="9"/>
      <c r="Q43" s="9"/>
      <c r="R43" s="9"/>
      <c r="S43" s="9"/>
      <c r="T43" s="9"/>
      <c r="U43" s="9"/>
      <c r="V43" s="595"/>
      <c r="W43" s="583" t="s">
        <v>517</v>
      </c>
      <c r="X43" s="549"/>
      <c r="Y43" s="525"/>
      <c r="Z43" s="9"/>
      <c r="AA43" s="9"/>
      <c r="AB43" s="9"/>
      <c r="AC43" s="9"/>
      <c r="AD43" s="590"/>
    </row>
    <row r="44" spans="1:30" ht="13.5" customHeight="1">
      <c r="A44" s="8"/>
      <c r="B44" s="592"/>
      <c r="C44" s="592"/>
      <c r="D44" s="592"/>
      <c r="E44" s="9"/>
      <c r="F44" s="592"/>
      <c r="G44" s="592"/>
      <c r="H44" s="9"/>
      <c r="I44" s="9"/>
      <c r="J44" s="9"/>
      <c r="K44" s="9"/>
      <c r="L44" s="9"/>
      <c r="M44" s="9"/>
      <c r="N44" s="9"/>
      <c r="O44" s="9"/>
      <c r="P44" s="9"/>
      <c r="Q44" s="9"/>
      <c r="R44" s="9"/>
      <c r="S44" s="592"/>
      <c r="T44" s="592"/>
      <c r="U44" s="592"/>
      <c r="V44" s="595"/>
      <c r="W44" s="583" t="s">
        <v>518</v>
      </c>
      <c r="X44" s="549"/>
      <c r="Y44" s="525"/>
      <c r="Z44" s="9"/>
      <c r="AA44" s="9"/>
      <c r="AB44" s="9"/>
      <c r="AC44" s="9"/>
      <c r="AD44" s="590"/>
    </row>
    <row r="45" spans="1:30" ht="28.5" customHeight="1">
      <c r="A45" s="523"/>
      <c r="B45" s="1104" t="s">
        <v>519</v>
      </c>
      <c r="C45" s="1105"/>
      <c r="D45" s="1106"/>
      <c r="E45" s="584"/>
      <c r="F45" s="1104" t="s">
        <v>520</v>
      </c>
      <c r="G45" s="1106"/>
      <c r="H45" s="525"/>
      <c r="I45" s="1114" t="s">
        <v>521</v>
      </c>
      <c r="J45" s="1115"/>
      <c r="K45" s="1115"/>
      <c r="L45" s="9"/>
      <c r="M45" s="1112" t="s">
        <v>132</v>
      </c>
      <c r="N45" s="1113"/>
      <c r="O45" s="1113"/>
      <c r="P45" s="1113"/>
      <c r="Q45" s="9"/>
      <c r="R45" s="595"/>
      <c r="S45" s="1104" t="s">
        <v>522</v>
      </c>
      <c r="T45" s="1105"/>
      <c r="U45" s="1106"/>
      <c r="V45" s="584"/>
      <c r="W45" s="583" t="s">
        <v>523</v>
      </c>
      <c r="X45" s="549"/>
      <c r="Y45" s="525"/>
      <c r="Z45" s="9"/>
      <c r="AA45" s="9"/>
      <c r="AB45" s="9"/>
      <c r="AC45" s="9"/>
      <c r="AD45" s="590"/>
    </row>
    <row r="46" spans="1:30" ht="43.5" customHeight="1">
      <c r="A46" s="523"/>
      <c r="B46" s="150" t="s">
        <v>524</v>
      </c>
      <c r="C46" s="150" t="s">
        <v>525</v>
      </c>
      <c r="D46" s="150" t="s">
        <v>526</v>
      </c>
      <c r="E46" s="584"/>
      <c r="F46" s="150" t="s">
        <v>527</v>
      </c>
      <c r="G46" s="150" t="s">
        <v>528</v>
      </c>
      <c r="H46" s="584"/>
      <c r="I46" s="150" t="s">
        <v>529</v>
      </c>
      <c r="J46" s="150" t="s">
        <v>530</v>
      </c>
      <c r="K46" s="150" t="s">
        <v>531</v>
      </c>
      <c r="L46" s="584"/>
      <c r="M46" s="258" t="s">
        <v>487</v>
      </c>
      <c r="N46" s="258" t="s">
        <v>488</v>
      </c>
      <c r="O46" s="258" t="s">
        <v>489</v>
      </c>
      <c r="P46" s="258" t="s">
        <v>532</v>
      </c>
      <c r="Q46" s="525"/>
      <c r="R46" s="595"/>
      <c r="S46" s="150" t="s">
        <v>524</v>
      </c>
      <c r="T46" s="150" t="s">
        <v>525</v>
      </c>
      <c r="U46" s="150" t="s">
        <v>526</v>
      </c>
      <c r="V46" s="584"/>
      <c r="W46" s="583" t="s">
        <v>533</v>
      </c>
      <c r="X46" s="549"/>
      <c r="Y46" s="525"/>
      <c r="Z46" s="9"/>
      <c r="AA46" s="9"/>
      <c r="AB46" s="9"/>
      <c r="AC46" s="9"/>
      <c r="AD46" s="590"/>
    </row>
    <row r="47" spans="1:30" ht="57.9" customHeight="1">
      <c r="A47" s="523"/>
      <c r="B47" s="531" t="s">
        <v>130</v>
      </c>
      <c r="C47" s="530">
        <v>4</v>
      </c>
      <c r="D47" s="600" t="s">
        <v>339</v>
      </c>
      <c r="E47" s="584"/>
      <c r="F47" s="531" t="s">
        <v>155</v>
      </c>
      <c r="G47" s="530">
        <v>3</v>
      </c>
      <c r="H47" s="584"/>
      <c r="I47" s="530">
        <v>0</v>
      </c>
      <c r="J47" s="530">
        <v>100</v>
      </c>
      <c r="K47" s="601">
        <v>1</v>
      </c>
      <c r="L47" s="584"/>
      <c r="M47" s="531" t="s">
        <v>496</v>
      </c>
      <c r="N47" s="530">
        <v>0.3</v>
      </c>
      <c r="O47" s="530" cm="1">
        <f t="array" ref="O47">N47*12</f>
        <v>3.5999999999999996</v>
      </c>
      <c r="P47" s="599" cm="1">
        <f t="array" ref="P47">3.14*(O47*O47)</f>
        <v>40.694399999999995</v>
      </c>
      <c r="Q47" s="525"/>
      <c r="R47" s="595"/>
      <c r="S47" s="531" t="s">
        <v>130</v>
      </c>
      <c r="T47" s="530">
        <v>4</v>
      </c>
      <c r="U47" s="535" t="s">
        <v>339</v>
      </c>
      <c r="V47" s="584"/>
      <c r="W47" s="583" t="s">
        <v>534</v>
      </c>
      <c r="X47" s="549"/>
      <c r="Y47" s="525"/>
      <c r="Z47" s="9"/>
      <c r="AA47" s="9"/>
      <c r="AB47" s="9"/>
      <c r="AC47" s="9"/>
      <c r="AD47" s="590"/>
    </row>
    <row r="48" spans="1:30" ht="43.5" customHeight="1">
      <c r="A48" s="523"/>
      <c r="B48" s="531" t="s">
        <v>245</v>
      </c>
      <c r="C48" s="530">
        <v>2</v>
      </c>
      <c r="D48" s="600" t="s">
        <v>344</v>
      </c>
      <c r="E48" s="584"/>
      <c r="F48" s="531" t="s">
        <v>156</v>
      </c>
      <c r="G48" s="530">
        <v>2</v>
      </c>
      <c r="H48" s="584"/>
      <c r="I48" s="530">
        <v>1</v>
      </c>
      <c r="J48" s="530">
        <v>96.5</v>
      </c>
      <c r="K48" s="601">
        <v>0.96499999999999997</v>
      </c>
      <c r="L48" s="584"/>
      <c r="M48" s="531" t="s">
        <v>130</v>
      </c>
      <c r="N48" s="530">
        <v>0.6</v>
      </c>
      <c r="O48" s="530">
        <v>7.2</v>
      </c>
      <c r="P48" s="599" cm="1">
        <f t="array" ref="P48">3.14*(O48*O48)</f>
        <v>162.77760000000001</v>
      </c>
      <c r="Q48" s="525"/>
      <c r="R48" s="595"/>
      <c r="S48" s="531" t="s">
        <v>245</v>
      </c>
      <c r="T48" s="530">
        <v>2</v>
      </c>
      <c r="U48" s="535" t="s">
        <v>344</v>
      </c>
      <c r="V48" s="584"/>
      <c r="W48" s="583" t="s">
        <v>535</v>
      </c>
      <c r="X48" s="549"/>
      <c r="Y48" s="525"/>
      <c r="Z48" s="9"/>
      <c r="AA48" s="9"/>
      <c r="AB48" s="9"/>
      <c r="AC48" s="9"/>
      <c r="AD48" s="590"/>
    </row>
    <row r="49" spans="1:30" ht="29.1" customHeight="1">
      <c r="A49" s="523"/>
      <c r="B49" s="531" t="s">
        <v>372</v>
      </c>
      <c r="C49" s="530">
        <v>0</v>
      </c>
      <c r="D49" s="600" t="s">
        <v>373</v>
      </c>
      <c r="E49" s="584"/>
      <c r="F49" s="535" t="s">
        <v>426</v>
      </c>
      <c r="G49" s="530">
        <v>1</v>
      </c>
      <c r="H49" s="584"/>
      <c r="I49" s="530">
        <v>2</v>
      </c>
      <c r="J49" s="530">
        <v>93.122500000000002</v>
      </c>
      <c r="K49" s="601">
        <v>0.93122499999999997</v>
      </c>
      <c r="L49" s="584"/>
      <c r="M49" s="531" t="s">
        <v>506</v>
      </c>
      <c r="N49" s="530">
        <v>0.9</v>
      </c>
      <c r="O49" s="530">
        <v>10.8</v>
      </c>
      <c r="P49" s="599" cm="1">
        <f t="array" ref="P49">3.14*(O49*O49)</f>
        <v>366.24960000000004</v>
      </c>
      <c r="Q49" s="525"/>
      <c r="R49" s="595"/>
      <c r="S49" s="531" t="s">
        <v>372</v>
      </c>
      <c r="T49" s="530">
        <v>1</v>
      </c>
      <c r="U49" s="535" t="s">
        <v>373</v>
      </c>
      <c r="V49" s="584"/>
      <c r="W49" s="583" t="s">
        <v>536</v>
      </c>
      <c r="X49" s="549"/>
      <c r="Y49" s="525"/>
      <c r="Z49" s="9"/>
      <c r="AA49" s="9"/>
      <c r="AB49" s="9"/>
      <c r="AC49" s="9"/>
      <c r="AD49" s="590"/>
    </row>
    <row r="50" spans="1:30" ht="57.9" customHeight="1">
      <c r="A50" s="523"/>
      <c r="B50" s="531" t="s">
        <v>364</v>
      </c>
      <c r="C50" s="530">
        <v>6</v>
      </c>
      <c r="D50" s="600" t="s">
        <v>339</v>
      </c>
      <c r="E50" s="584"/>
      <c r="F50" s="535" t="s">
        <v>427</v>
      </c>
      <c r="G50" s="530">
        <v>1</v>
      </c>
      <c r="H50" s="584"/>
      <c r="I50" s="530">
        <v>3</v>
      </c>
      <c r="J50" s="530">
        <v>89.863212500000003</v>
      </c>
      <c r="K50" s="601">
        <v>0.898632125</v>
      </c>
      <c r="L50" s="584"/>
      <c r="M50" s="531" t="s">
        <v>537</v>
      </c>
      <c r="N50" s="530">
        <v>1.3</v>
      </c>
      <c r="O50" s="530">
        <v>15.6</v>
      </c>
      <c r="P50" s="599" cm="1">
        <f t="array" ref="P50">3.14*(O50*O50)</f>
        <v>764.15039999999999</v>
      </c>
      <c r="Q50" s="525"/>
      <c r="R50" s="595"/>
      <c r="S50" s="531" t="s">
        <v>364</v>
      </c>
      <c r="T50" s="530">
        <v>6</v>
      </c>
      <c r="U50" s="535" t="s">
        <v>339</v>
      </c>
      <c r="V50" s="584"/>
      <c r="W50" s="583" t="s">
        <v>538</v>
      </c>
      <c r="X50" s="549"/>
      <c r="Y50" s="525"/>
      <c r="Z50" s="9"/>
      <c r="AA50" s="9"/>
      <c r="AB50" s="9"/>
      <c r="AC50" s="9"/>
      <c r="AD50" s="590"/>
    </row>
    <row r="51" spans="1:30" ht="13.5" customHeight="1">
      <c r="A51" s="8"/>
      <c r="B51" s="511"/>
      <c r="C51" s="511"/>
      <c r="D51" s="511"/>
      <c r="E51" s="595"/>
      <c r="F51" s="531" t="s">
        <v>428</v>
      </c>
      <c r="G51" s="530">
        <v>0</v>
      </c>
      <c r="H51" s="584"/>
      <c r="I51" s="530">
        <v>4</v>
      </c>
      <c r="J51" s="530">
        <v>86.718000059999994</v>
      </c>
      <c r="K51" s="601">
        <v>0.8671800006</v>
      </c>
      <c r="L51" s="525"/>
      <c r="M51" s="511"/>
      <c r="N51" s="511"/>
      <c r="O51" s="511"/>
      <c r="P51" s="511"/>
      <c r="Q51" s="9"/>
      <c r="R51" s="9"/>
      <c r="S51" s="511"/>
      <c r="T51" s="511"/>
      <c r="U51" s="511"/>
      <c r="V51" s="595"/>
      <c r="W51" s="583" t="s">
        <v>539</v>
      </c>
      <c r="X51" s="549"/>
      <c r="Y51" s="525"/>
      <c r="Z51" s="9"/>
      <c r="AA51" s="9"/>
      <c r="AB51" s="9"/>
      <c r="AC51" s="9"/>
      <c r="AD51" s="590"/>
    </row>
    <row r="52" spans="1:30" ht="13.5" customHeight="1">
      <c r="A52" s="8"/>
      <c r="B52" s="9"/>
      <c r="C52" s="9"/>
      <c r="D52" s="9"/>
      <c r="E52" s="9"/>
      <c r="F52" s="511"/>
      <c r="G52" s="511"/>
      <c r="H52" s="595"/>
      <c r="I52" s="530">
        <v>5</v>
      </c>
      <c r="J52" s="530">
        <v>83.682870059999999</v>
      </c>
      <c r="K52" s="601">
        <v>0.83682870060000003</v>
      </c>
      <c r="L52" s="525"/>
      <c r="M52" s="9"/>
      <c r="N52" s="9"/>
      <c r="O52" s="9"/>
      <c r="P52" s="9"/>
      <c r="Q52" s="9"/>
      <c r="R52" s="9"/>
      <c r="S52" s="9"/>
      <c r="T52" s="9"/>
      <c r="U52" s="9"/>
      <c r="V52" s="595"/>
      <c r="W52" s="583" t="s">
        <v>540</v>
      </c>
      <c r="X52" s="549"/>
      <c r="Y52" s="525"/>
      <c r="Z52" s="9"/>
      <c r="AA52" s="9"/>
      <c r="AB52" s="9"/>
      <c r="AC52" s="9"/>
      <c r="AD52" s="590"/>
    </row>
    <row r="53" spans="1:30" ht="13.5" customHeight="1">
      <c r="A53" s="8"/>
      <c r="B53" s="9"/>
      <c r="C53" s="9"/>
      <c r="D53" s="9"/>
      <c r="E53" s="9"/>
      <c r="F53" s="9"/>
      <c r="G53" s="9"/>
      <c r="H53" s="595"/>
      <c r="I53" s="530">
        <v>6</v>
      </c>
      <c r="J53" s="530">
        <v>80.753969609999999</v>
      </c>
      <c r="K53" s="601">
        <v>0.80753969609999998</v>
      </c>
      <c r="L53" s="525"/>
      <c r="M53" s="9"/>
      <c r="N53" s="9"/>
      <c r="O53" s="9"/>
      <c r="P53" s="9"/>
      <c r="Q53" s="9"/>
      <c r="R53" s="9"/>
      <c r="S53" s="9"/>
      <c r="T53" s="9"/>
      <c r="U53" s="9"/>
      <c r="V53" s="595"/>
      <c r="W53" s="583" t="s">
        <v>541</v>
      </c>
      <c r="X53" s="549"/>
      <c r="Y53" s="525"/>
      <c r="Z53" s="9"/>
      <c r="AA53" s="9"/>
      <c r="AB53" s="9"/>
      <c r="AC53" s="9"/>
      <c r="AD53" s="590"/>
    </row>
    <row r="54" spans="1:30" ht="13.5" customHeight="1">
      <c r="A54" s="8"/>
      <c r="B54" s="9"/>
      <c r="C54" s="9"/>
      <c r="D54" s="9"/>
      <c r="E54" s="9"/>
      <c r="F54" s="9"/>
      <c r="G54" s="9"/>
      <c r="H54" s="595"/>
      <c r="I54" s="530">
        <v>7</v>
      </c>
      <c r="J54" s="530">
        <v>77.927580669999998</v>
      </c>
      <c r="K54" s="601">
        <v>0.77927580669999996</v>
      </c>
      <c r="L54" s="525"/>
      <c r="M54" s="9"/>
      <c r="N54" s="9"/>
      <c r="O54" s="9"/>
      <c r="P54" s="9"/>
      <c r="Q54" s="9"/>
      <c r="R54" s="9"/>
      <c r="S54" s="9"/>
      <c r="T54" s="9"/>
      <c r="U54" s="9"/>
      <c r="V54" s="595"/>
      <c r="W54" s="583" t="s">
        <v>542</v>
      </c>
      <c r="X54" s="549"/>
      <c r="Y54" s="525"/>
      <c r="Z54" s="9"/>
      <c r="AA54" s="9"/>
      <c r="AB54" s="9"/>
      <c r="AC54" s="9"/>
      <c r="AD54" s="590"/>
    </row>
    <row r="55" spans="1:30" ht="14.4" customHeight="1">
      <c r="A55" s="8"/>
      <c r="B55" s="9"/>
      <c r="C55" s="9"/>
      <c r="D55" s="9"/>
      <c r="E55" s="9"/>
      <c r="F55" s="9"/>
      <c r="G55" s="9"/>
      <c r="H55" s="595"/>
      <c r="I55" s="530">
        <v>8</v>
      </c>
      <c r="J55" s="530">
        <v>75.200115350000004</v>
      </c>
      <c r="K55" s="601">
        <v>0.75200115349999996</v>
      </c>
      <c r="L55" s="525"/>
      <c r="M55" s="9"/>
      <c r="N55" s="9"/>
      <c r="O55" s="9"/>
      <c r="P55" s="9"/>
      <c r="Q55" s="9"/>
      <c r="R55" s="9"/>
      <c r="S55" s="9"/>
      <c r="T55" s="9"/>
      <c r="U55" s="9"/>
      <c r="V55" s="595"/>
      <c r="W55" s="583" t="s">
        <v>543</v>
      </c>
      <c r="X55" s="549"/>
      <c r="Y55" s="525"/>
      <c r="Z55" s="9"/>
      <c r="AA55" s="9"/>
      <c r="AB55" s="9"/>
      <c r="AC55" s="9"/>
      <c r="AD55" s="590"/>
    </row>
    <row r="56" spans="1:30" ht="13.5" customHeight="1">
      <c r="A56" s="8"/>
      <c r="B56" s="9"/>
      <c r="C56" s="9"/>
      <c r="D56" s="9"/>
      <c r="E56" s="9"/>
      <c r="F56" s="9"/>
      <c r="G56" s="9"/>
      <c r="H56" s="595"/>
      <c r="I56" s="530">
        <v>9</v>
      </c>
      <c r="J56" s="530">
        <v>72.568111310000006</v>
      </c>
      <c r="K56" s="601">
        <v>0.72568111310000005</v>
      </c>
      <c r="L56" s="525"/>
      <c r="M56" s="9"/>
      <c r="N56" s="9"/>
      <c r="O56" s="9"/>
      <c r="P56" s="9"/>
      <c r="Q56" s="9"/>
      <c r="R56" s="9"/>
      <c r="S56" s="9"/>
      <c r="T56" s="9"/>
      <c r="U56" s="9"/>
      <c r="V56" s="595"/>
      <c r="W56" s="583" t="s">
        <v>544</v>
      </c>
      <c r="X56" s="549"/>
      <c r="Y56" s="525"/>
      <c r="Z56" s="9"/>
      <c r="AA56" s="9"/>
      <c r="AB56" s="9"/>
      <c r="AC56" s="9"/>
      <c r="AD56" s="590"/>
    </row>
    <row r="57" spans="1:30" ht="13.5" customHeight="1">
      <c r="A57" s="8"/>
      <c r="B57" s="9"/>
      <c r="C57" s="9"/>
      <c r="D57" s="9"/>
      <c r="E57" s="9"/>
      <c r="F57" s="9"/>
      <c r="G57" s="9"/>
      <c r="H57" s="595"/>
      <c r="I57" s="530">
        <v>10</v>
      </c>
      <c r="J57" s="530">
        <v>70.028227419999993</v>
      </c>
      <c r="K57" s="601">
        <v>0.7002822742</v>
      </c>
      <c r="L57" s="525"/>
      <c r="M57" s="9"/>
      <c r="N57" s="9"/>
      <c r="O57" s="9"/>
      <c r="P57" s="9"/>
      <c r="Q57" s="9"/>
      <c r="R57" s="9"/>
      <c r="S57" s="9"/>
      <c r="T57" s="9"/>
      <c r="U57" s="9"/>
      <c r="V57" s="595"/>
      <c r="W57" s="583" t="s">
        <v>545</v>
      </c>
      <c r="X57" s="549"/>
      <c r="Y57" s="525"/>
      <c r="Z57" s="9"/>
      <c r="AA57" s="9"/>
      <c r="AB57" s="9"/>
      <c r="AC57" s="9"/>
      <c r="AD57" s="590"/>
    </row>
    <row r="58" spans="1:30" ht="13.5" customHeight="1">
      <c r="A58" s="8"/>
      <c r="B58" s="9"/>
      <c r="C58" s="9"/>
      <c r="D58" s="9"/>
      <c r="E58" s="9"/>
      <c r="F58" s="9"/>
      <c r="G58" s="9"/>
      <c r="H58" s="595"/>
      <c r="I58" s="530">
        <v>11</v>
      </c>
      <c r="J58" s="530">
        <v>67.577239460000001</v>
      </c>
      <c r="K58" s="601">
        <v>0.67577239460000005</v>
      </c>
      <c r="L58" s="525"/>
      <c r="M58" s="9"/>
      <c r="N58" s="9"/>
      <c r="O58" s="9"/>
      <c r="P58" s="9"/>
      <c r="Q58" s="9"/>
      <c r="R58" s="9"/>
      <c r="S58" s="9"/>
      <c r="T58" s="9"/>
      <c r="U58" s="9"/>
      <c r="V58" s="595"/>
      <c r="W58" s="583" t="s">
        <v>546</v>
      </c>
      <c r="X58" s="549"/>
      <c r="Y58" s="525"/>
      <c r="Z58" s="9"/>
      <c r="AA58" s="9"/>
      <c r="AB58" s="9"/>
      <c r="AC58" s="9"/>
      <c r="AD58" s="590"/>
    </row>
    <row r="59" spans="1:30" ht="13.5" customHeight="1">
      <c r="A59" s="8"/>
      <c r="B59" s="9"/>
      <c r="C59" s="9"/>
      <c r="D59" s="9"/>
      <c r="E59" s="9"/>
      <c r="F59" s="9"/>
      <c r="G59" s="9"/>
      <c r="H59" s="595"/>
      <c r="I59" s="530">
        <v>12</v>
      </c>
      <c r="J59" s="530">
        <v>65.212036069999996</v>
      </c>
      <c r="K59" s="601">
        <v>0.65212036070000001</v>
      </c>
      <c r="L59" s="525"/>
      <c r="M59" s="9"/>
      <c r="N59" s="9"/>
      <c r="O59" s="9"/>
      <c r="P59" s="9"/>
      <c r="Q59" s="9"/>
      <c r="R59" s="9"/>
      <c r="S59" s="9"/>
      <c r="T59" s="9"/>
      <c r="U59" s="9"/>
      <c r="V59" s="595"/>
      <c r="W59" s="583" t="s">
        <v>547</v>
      </c>
      <c r="X59" s="549"/>
      <c r="Y59" s="525"/>
      <c r="Z59" s="9"/>
      <c r="AA59" s="9"/>
      <c r="AB59" s="9"/>
      <c r="AC59" s="9"/>
      <c r="AD59" s="590"/>
    </row>
    <row r="60" spans="1:30" ht="13.5" customHeight="1">
      <c r="A60" s="8"/>
      <c r="B60" s="9"/>
      <c r="C60" s="9"/>
      <c r="D60" s="9"/>
      <c r="E60" s="9"/>
      <c r="F60" s="9"/>
      <c r="G60" s="9"/>
      <c r="H60" s="595"/>
      <c r="I60" s="530">
        <v>13</v>
      </c>
      <c r="J60" s="530">
        <v>62.929614809999997</v>
      </c>
      <c r="K60" s="601">
        <v>0.62929614810000001</v>
      </c>
      <c r="L60" s="525"/>
      <c r="M60" s="9"/>
      <c r="N60" s="9"/>
      <c r="O60" s="9"/>
      <c r="P60" s="9"/>
      <c r="Q60" s="9"/>
      <c r="R60" s="9"/>
      <c r="S60" s="9"/>
      <c r="T60" s="9"/>
      <c r="U60" s="9"/>
      <c r="V60" s="595"/>
      <c r="W60" s="583" t="s">
        <v>548</v>
      </c>
      <c r="X60" s="549"/>
      <c r="Y60" s="525"/>
      <c r="Z60" s="9"/>
      <c r="AA60" s="9"/>
      <c r="AB60" s="9"/>
      <c r="AC60" s="9"/>
      <c r="AD60" s="590"/>
    </row>
    <row r="61" spans="1:30" ht="13.5" customHeight="1">
      <c r="A61" s="8"/>
      <c r="B61" s="9"/>
      <c r="C61" s="9"/>
      <c r="D61" s="9"/>
      <c r="E61" s="9"/>
      <c r="F61" s="9"/>
      <c r="G61" s="9"/>
      <c r="H61" s="595"/>
      <c r="I61" s="530">
        <v>14</v>
      </c>
      <c r="J61" s="530">
        <v>60.727078290000001</v>
      </c>
      <c r="K61" s="601">
        <v>0.60727078290000003</v>
      </c>
      <c r="L61" s="525"/>
      <c r="M61" s="9"/>
      <c r="N61" s="9"/>
      <c r="O61" s="9"/>
      <c r="P61" s="9"/>
      <c r="Q61" s="9"/>
      <c r="R61" s="9"/>
      <c r="S61" s="9"/>
      <c r="T61" s="9"/>
      <c r="U61" s="9"/>
      <c r="V61" s="595"/>
      <c r="W61" s="583" t="s">
        <v>549</v>
      </c>
      <c r="X61" s="549"/>
      <c r="Y61" s="525"/>
      <c r="Z61" s="9"/>
      <c r="AA61" s="9"/>
      <c r="AB61" s="9"/>
      <c r="AC61" s="9"/>
      <c r="AD61" s="590"/>
    </row>
    <row r="62" spans="1:30" ht="13.5" customHeight="1">
      <c r="A62" s="8"/>
      <c r="B62" s="9"/>
      <c r="C62" s="9"/>
      <c r="D62" s="9"/>
      <c r="E62" s="9"/>
      <c r="F62" s="9"/>
      <c r="G62" s="9"/>
      <c r="H62" s="595"/>
      <c r="I62" s="530">
        <v>15</v>
      </c>
      <c r="J62" s="530">
        <v>58.601630550000003</v>
      </c>
      <c r="K62" s="601">
        <v>0.58601630549999995</v>
      </c>
      <c r="L62" s="525"/>
      <c r="M62" s="9"/>
      <c r="N62" s="9"/>
      <c r="O62" s="9"/>
      <c r="P62" s="9"/>
      <c r="Q62" s="9"/>
      <c r="R62" s="9"/>
      <c r="S62" s="9"/>
      <c r="T62" s="9"/>
      <c r="U62" s="9"/>
      <c r="V62" s="595"/>
      <c r="W62" s="583" t="s">
        <v>550</v>
      </c>
      <c r="X62" s="549"/>
      <c r="Y62" s="525"/>
      <c r="Z62" s="9"/>
      <c r="AA62" s="9"/>
      <c r="AB62" s="9"/>
      <c r="AC62" s="9"/>
      <c r="AD62" s="590"/>
    </row>
    <row r="63" spans="1:30" ht="13.5" customHeight="1">
      <c r="A63" s="8"/>
      <c r="B63" s="9"/>
      <c r="C63" s="9"/>
      <c r="D63" s="9"/>
      <c r="E63" s="9"/>
      <c r="F63" s="9"/>
      <c r="G63" s="9"/>
      <c r="H63" s="595"/>
      <c r="I63" s="530">
        <v>16</v>
      </c>
      <c r="J63" s="530">
        <v>56.550573479999997</v>
      </c>
      <c r="K63" s="601">
        <v>0.56550573479999999</v>
      </c>
      <c r="L63" s="525"/>
      <c r="M63" s="9"/>
      <c r="N63" s="9"/>
      <c r="O63" s="9"/>
      <c r="P63" s="9"/>
      <c r="Q63" s="9"/>
      <c r="R63" s="9"/>
      <c r="S63" s="9"/>
      <c r="T63" s="9"/>
      <c r="U63" s="9"/>
      <c r="V63" s="595"/>
      <c r="W63" s="583" t="s">
        <v>551</v>
      </c>
      <c r="X63" s="549"/>
      <c r="Y63" s="525"/>
      <c r="Z63" s="9"/>
      <c r="AA63" s="9"/>
      <c r="AB63" s="9"/>
      <c r="AC63" s="9"/>
      <c r="AD63" s="590"/>
    </row>
    <row r="64" spans="1:30" ht="13.5" customHeight="1">
      <c r="A64" s="8"/>
      <c r="B64" s="9"/>
      <c r="C64" s="9"/>
      <c r="D64" s="9"/>
      <c r="E64" s="9"/>
      <c r="F64" s="9"/>
      <c r="G64" s="9"/>
      <c r="H64" s="595"/>
      <c r="I64" s="530">
        <v>17</v>
      </c>
      <c r="J64" s="530">
        <v>54.571303409999999</v>
      </c>
      <c r="K64" s="601">
        <v>0.54571303410000005</v>
      </c>
      <c r="L64" s="525"/>
      <c r="M64" s="9"/>
      <c r="N64" s="9"/>
      <c r="O64" s="9"/>
      <c r="P64" s="9"/>
      <c r="Q64" s="9"/>
      <c r="R64" s="9"/>
      <c r="S64" s="9"/>
      <c r="T64" s="9"/>
      <c r="U64" s="9"/>
      <c r="V64" s="595"/>
      <c r="W64" s="583" t="s">
        <v>552</v>
      </c>
      <c r="X64" s="549"/>
      <c r="Y64" s="525"/>
      <c r="Z64" s="9"/>
      <c r="AA64" s="9"/>
      <c r="AB64" s="9"/>
      <c r="AC64" s="9"/>
      <c r="AD64" s="590"/>
    </row>
    <row r="65" spans="1:30" ht="13.5" customHeight="1">
      <c r="A65" s="8"/>
      <c r="B65" s="9"/>
      <c r="C65" s="9"/>
      <c r="D65" s="9"/>
      <c r="E65" s="9"/>
      <c r="F65" s="9"/>
      <c r="G65" s="9"/>
      <c r="H65" s="595"/>
      <c r="I65" s="530">
        <v>18</v>
      </c>
      <c r="J65" s="530">
        <v>52.661307790000002</v>
      </c>
      <c r="K65" s="601">
        <v>0.5266130779</v>
      </c>
      <c r="L65" s="525"/>
      <c r="M65" s="9"/>
      <c r="N65" s="9"/>
      <c r="O65" s="9"/>
      <c r="P65" s="9"/>
      <c r="Q65" s="9"/>
      <c r="R65" s="9"/>
      <c r="S65" s="9"/>
      <c r="T65" s="9"/>
      <c r="U65" s="9"/>
      <c r="V65" s="595"/>
      <c r="W65" s="583" t="s">
        <v>553</v>
      </c>
      <c r="X65" s="549"/>
      <c r="Y65" s="525"/>
      <c r="Z65" s="9"/>
      <c r="AA65" s="9"/>
      <c r="AB65" s="9"/>
      <c r="AC65" s="9"/>
      <c r="AD65" s="590"/>
    </row>
    <row r="66" spans="1:30" ht="13.5" customHeight="1">
      <c r="A66" s="8"/>
      <c r="B66" s="9"/>
      <c r="C66" s="9"/>
      <c r="D66" s="9"/>
      <c r="E66" s="9"/>
      <c r="F66" s="9"/>
      <c r="G66" s="9"/>
      <c r="H66" s="595"/>
      <c r="I66" s="530">
        <v>19</v>
      </c>
      <c r="J66" s="530">
        <v>50.818162020000003</v>
      </c>
      <c r="K66" s="601">
        <v>0.50818162020000002</v>
      </c>
      <c r="L66" s="525"/>
      <c r="M66" s="9"/>
      <c r="N66" s="9"/>
      <c r="O66" s="9"/>
      <c r="P66" s="9"/>
      <c r="Q66" s="9"/>
      <c r="R66" s="9"/>
      <c r="S66" s="9"/>
      <c r="T66" s="9"/>
      <c r="U66" s="9"/>
      <c r="V66" s="595"/>
      <c r="W66" s="583" t="s">
        <v>554</v>
      </c>
      <c r="X66" s="549"/>
      <c r="Y66" s="525"/>
      <c r="Z66" s="9"/>
      <c r="AA66" s="9"/>
      <c r="AB66" s="9"/>
      <c r="AC66" s="9"/>
      <c r="AD66" s="590"/>
    </row>
    <row r="67" spans="1:30" ht="13.5" customHeight="1">
      <c r="A67" s="8"/>
      <c r="B67" s="9"/>
      <c r="C67" s="9"/>
      <c r="D67" s="9"/>
      <c r="E67" s="9"/>
      <c r="F67" s="9"/>
      <c r="G67" s="9"/>
      <c r="H67" s="595"/>
      <c r="I67" s="530">
        <v>20</v>
      </c>
      <c r="J67" s="530">
        <v>49.039526350000003</v>
      </c>
      <c r="K67" s="601">
        <v>0.49039526350000001</v>
      </c>
      <c r="L67" s="525"/>
      <c r="M67" s="9"/>
      <c r="N67" s="9"/>
      <c r="O67" s="9"/>
      <c r="P67" s="9"/>
      <c r="Q67" s="9"/>
      <c r="R67" s="9"/>
      <c r="S67" s="9"/>
      <c r="T67" s="9"/>
      <c r="U67" s="9"/>
      <c r="V67" s="595"/>
      <c r="W67" s="583" t="s">
        <v>555</v>
      </c>
      <c r="X67" s="549"/>
      <c r="Y67" s="525"/>
      <c r="Z67" s="9"/>
      <c r="AA67" s="9"/>
      <c r="AB67" s="9"/>
      <c r="AC67" s="9"/>
      <c r="AD67" s="590"/>
    </row>
    <row r="68" spans="1:30" ht="13.5" customHeight="1">
      <c r="A68" s="8"/>
      <c r="B68" s="9"/>
      <c r="C68" s="9"/>
      <c r="D68" s="9"/>
      <c r="E68" s="9"/>
      <c r="F68" s="9"/>
      <c r="G68" s="9"/>
      <c r="H68" s="595"/>
      <c r="I68" s="530">
        <v>21</v>
      </c>
      <c r="J68" s="530">
        <v>47.323142930000003</v>
      </c>
      <c r="K68" s="601">
        <v>0.47323142930000001</v>
      </c>
      <c r="L68" s="525"/>
      <c r="M68" s="9"/>
      <c r="N68" s="9"/>
      <c r="O68" s="9"/>
      <c r="P68" s="9"/>
      <c r="Q68" s="9"/>
      <c r="R68" s="9"/>
      <c r="S68" s="9"/>
      <c r="T68" s="9"/>
      <c r="U68" s="9"/>
      <c r="V68" s="595"/>
      <c r="W68" s="583" t="s">
        <v>556</v>
      </c>
      <c r="X68" s="549"/>
      <c r="Y68" s="525"/>
      <c r="Z68" s="9"/>
      <c r="AA68" s="9"/>
      <c r="AB68" s="9"/>
      <c r="AC68" s="9"/>
      <c r="AD68" s="590"/>
    </row>
    <row r="69" spans="1:30" ht="13.5" customHeight="1">
      <c r="A69" s="8"/>
      <c r="B69" s="9"/>
      <c r="C69" s="9"/>
      <c r="D69" s="9"/>
      <c r="E69" s="9"/>
      <c r="F69" s="9"/>
      <c r="G69" s="9"/>
      <c r="H69" s="595"/>
      <c r="I69" s="530">
        <v>22</v>
      </c>
      <c r="J69" s="530">
        <v>45.666832919999997</v>
      </c>
      <c r="K69" s="601">
        <v>0.4566683292</v>
      </c>
      <c r="L69" s="525"/>
      <c r="M69" s="9"/>
      <c r="N69" s="9"/>
      <c r="O69" s="9"/>
      <c r="P69" s="9"/>
      <c r="Q69" s="9"/>
      <c r="R69" s="9"/>
      <c r="S69" s="9"/>
      <c r="T69" s="9"/>
      <c r="U69" s="9"/>
      <c r="V69" s="595"/>
      <c r="W69" s="583" t="s">
        <v>557</v>
      </c>
      <c r="X69" s="549"/>
      <c r="Y69" s="525"/>
      <c r="Z69" s="9"/>
      <c r="AA69" s="9"/>
      <c r="AB69" s="9"/>
      <c r="AC69" s="9"/>
      <c r="AD69" s="590"/>
    </row>
    <row r="70" spans="1:30" ht="13.5" customHeight="1">
      <c r="A70" s="8"/>
      <c r="B70" s="9"/>
      <c r="C70" s="9"/>
      <c r="D70" s="9"/>
      <c r="E70" s="9"/>
      <c r="F70" s="9"/>
      <c r="G70" s="9"/>
      <c r="H70" s="595"/>
      <c r="I70" s="530">
        <v>23</v>
      </c>
      <c r="J70" s="530">
        <v>44.068493770000003</v>
      </c>
      <c r="K70" s="601">
        <v>0.4406849377</v>
      </c>
      <c r="L70" s="525"/>
      <c r="M70" s="9"/>
      <c r="N70" s="9"/>
      <c r="O70" s="9"/>
      <c r="P70" s="9"/>
      <c r="Q70" s="9"/>
      <c r="R70" s="9"/>
      <c r="S70" s="9"/>
      <c r="T70" s="9"/>
      <c r="U70" s="9"/>
      <c r="V70" s="595"/>
      <c r="W70" s="583" t="s">
        <v>558</v>
      </c>
      <c r="X70" s="549"/>
      <c r="Y70" s="525"/>
      <c r="Z70" s="9"/>
      <c r="AA70" s="9"/>
      <c r="AB70" s="9"/>
      <c r="AC70" s="9"/>
      <c r="AD70" s="590"/>
    </row>
    <row r="71" spans="1:30" ht="13.5" customHeight="1">
      <c r="A71" s="8"/>
      <c r="B71" s="9"/>
      <c r="C71" s="9"/>
      <c r="D71" s="9"/>
      <c r="E71" s="9"/>
      <c r="F71" s="9"/>
      <c r="G71" s="9"/>
      <c r="H71" s="595"/>
      <c r="I71" s="530">
        <v>24</v>
      </c>
      <c r="J71" s="530">
        <v>42.52609649</v>
      </c>
      <c r="K71" s="601">
        <v>0.42526096489999998</v>
      </c>
      <c r="L71" s="525"/>
      <c r="M71" s="9"/>
      <c r="N71" s="9"/>
      <c r="O71" s="9"/>
      <c r="P71" s="9"/>
      <c r="Q71" s="9"/>
      <c r="R71" s="9"/>
      <c r="S71" s="9"/>
      <c r="T71" s="9"/>
      <c r="U71" s="9"/>
      <c r="V71" s="595"/>
      <c r="W71" s="583" t="s">
        <v>559</v>
      </c>
      <c r="X71" s="549"/>
      <c r="Y71" s="525"/>
      <c r="Z71" s="9"/>
      <c r="AA71" s="9"/>
      <c r="AB71" s="9"/>
      <c r="AC71" s="9"/>
      <c r="AD71" s="590"/>
    </row>
    <row r="72" spans="1:30" ht="13.5" customHeight="1">
      <c r="A72" s="8"/>
      <c r="B72" s="9"/>
      <c r="C72" s="9"/>
      <c r="D72" s="9"/>
      <c r="E72" s="9"/>
      <c r="F72" s="9"/>
      <c r="G72" s="9"/>
      <c r="H72" s="595"/>
      <c r="I72" s="530">
        <v>25</v>
      </c>
      <c r="J72" s="530">
        <v>41.037683110000003</v>
      </c>
      <c r="K72" s="601">
        <v>0.41037683110000001</v>
      </c>
      <c r="L72" s="525"/>
      <c r="M72" s="9"/>
      <c r="N72" s="9"/>
      <c r="O72" s="9"/>
      <c r="P72" s="9"/>
      <c r="Q72" s="9"/>
      <c r="R72" s="9"/>
      <c r="S72" s="9"/>
      <c r="T72" s="9"/>
      <c r="U72" s="9"/>
      <c r="V72" s="595"/>
      <c r="W72" s="583" t="s">
        <v>560</v>
      </c>
      <c r="X72" s="549"/>
      <c r="Y72" s="525"/>
      <c r="Z72" s="9"/>
      <c r="AA72" s="9"/>
      <c r="AB72" s="9"/>
      <c r="AC72" s="9"/>
      <c r="AD72" s="590"/>
    </row>
    <row r="73" spans="1:30" ht="13.5" customHeight="1">
      <c r="A73" s="8"/>
      <c r="B73" s="9"/>
      <c r="C73" s="9"/>
      <c r="D73" s="9"/>
      <c r="E73" s="9"/>
      <c r="F73" s="9"/>
      <c r="G73" s="9"/>
      <c r="H73" s="595"/>
      <c r="I73" s="530">
        <v>26</v>
      </c>
      <c r="J73" s="530">
        <v>39.601364199999999</v>
      </c>
      <c r="K73" s="601">
        <v>0.396013642</v>
      </c>
      <c r="L73" s="525"/>
      <c r="M73" s="9"/>
      <c r="N73" s="9"/>
      <c r="O73" s="9"/>
      <c r="P73" s="9"/>
      <c r="Q73" s="9"/>
      <c r="R73" s="9"/>
      <c r="S73" s="9"/>
      <c r="T73" s="9"/>
      <c r="U73" s="9"/>
      <c r="V73" s="595"/>
      <c r="W73" s="583" t="s">
        <v>561</v>
      </c>
      <c r="X73" s="549"/>
      <c r="Y73" s="525"/>
      <c r="Z73" s="9"/>
      <c r="AA73" s="9"/>
      <c r="AB73" s="9"/>
      <c r="AC73" s="9"/>
      <c r="AD73" s="590"/>
    </row>
    <row r="74" spans="1:30" ht="13.5" customHeight="1">
      <c r="A74" s="8"/>
      <c r="B74" s="9"/>
      <c r="C74" s="9"/>
      <c r="D74" s="9"/>
      <c r="E74" s="9"/>
      <c r="F74" s="9"/>
      <c r="G74" s="9"/>
      <c r="H74" s="595"/>
      <c r="I74" s="530">
        <v>27</v>
      </c>
      <c r="J74" s="530">
        <v>38.215316459999997</v>
      </c>
      <c r="K74" s="601">
        <v>0.38215316459999998</v>
      </c>
      <c r="L74" s="525"/>
      <c r="M74" s="9"/>
      <c r="N74" s="9"/>
      <c r="O74" s="9"/>
      <c r="P74" s="9"/>
      <c r="Q74" s="9"/>
      <c r="R74" s="9"/>
      <c r="S74" s="9"/>
      <c r="T74" s="9"/>
      <c r="U74" s="9"/>
      <c r="V74" s="595"/>
      <c r="W74" s="583" t="s">
        <v>562</v>
      </c>
      <c r="X74" s="549"/>
      <c r="Y74" s="525"/>
      <c r="Z74" s="9"/>
      <c r="AA74" s="9"/>
      <c r="AB74" s="9"/>
      <c r="AC74" s="9"/>
      <c r="AD74" s="590"/>
    </row>
    <row r="75" spans="1:30" ht="13.5" customHeight="1">
      <c r="A75" s="8"/>
      <c r="B75" s="9"/>
      <c r="C75" s="9"/>
      <c r="D75" s="9"/>
      <c r="E75" s="9"/>
      <c r="F75" s="9"/>
      <c r="G75" s="9"/>
      <c r="H75" s="595"/>
      <c r="I75" s="530">
        <v>28</v>
      </c>
      <c r="J75" s="530">
        <v>36.877780379999997</v>
      </c>
      <c r="K75" s="601">
        <v>0.36877780380000003</v>
      </c>
      <c r="L75" s="525"/>
      <c r="M75" s="9"/>
      <c r="N75" s="9"/>
      <c r="O75" s="9"/>
      <c r="P75" s="9"/>
      <c r="Q75" s="9"/>
      <c r="R75" s="9"/>
      <c r="S75" s="9"/>
      <c r="T75" s="9"/>
      <c r="U75" s="9"/>
      <c r="V75" s="595"/>
      <c r="W75" s="583" t="s">
        <v>563</v>
      </c>
      <c r="X75" s="549"/>
      <c r="Y75" s="525"/>
      <c r="Z75" s="9"/>
      <c r="AA75" s="9"/>
      <c r="AB75" s="9"/>
      <c r="AC75" s="9"/>
      <c r="AD75" s="590"/>
    </row>
    <row r="76" spans="1:30" ht="13.5" customHeight="1">
      <c r="A76" s="8"/>
      <c r="B76" s="9"/>
      <c r="C76" s="9"/>
      <c r="D76" s="9"/>
      <c r="E76" s="9"/>
      <c r="F76" s="9"/>
      <c r="G76" s="9"/>
      <c r="H76" s="595"/>
      <c r="I76" s="530">
        <v>29</v>
      </c>
      <c r="J76" s="530">
        <v>35.587058069999998</v>
      </c>
      <c r="K76" s="601">
        <v>0.35587058069999999</v>
      </c>
      <c r="L76" s="525"/>
      <c r="M76" s="9"/>
      <c r="N76" s="9"/>
      <c r="O76" s="9"/>
      <c r="P76" s="9"/>
      <c r="Q76" s="9"/>
      <c r="R76" s="9"/>
      <c r="S76" s="9"/>
      <c r="T76" s="9"/>
      <c r="U76" s="9"/>
      <c r="V76" s="595"/>
      <c r="W76" s="583" t="s">
        <v>564</v>
      </c>
      <c r="X76" s="549"/>
      <c r="Y76" s="525"/>
      <c r="Z76" s="9"/>
      <c r="AA76" s="9"/>
      <c r="AB76" s="9"/>
      <c r="AC76" s="9"/>
      <c r="AD76" s="590"/>
    </row>
    <row r="77" spans="1:30" ht="13.5" customHeight="1">
      <c r="A77" s="8"/>
      <c r="B77" s="9"/>
      <c r="C77" s="9"/>
      <c r="D77" s="9"/>
      <c r="E77" s="9"/>
      <c r="F77" s="9"/>
      <c r="G77" s="9"/>
      <c r="H77" s="595"/>
      <c r="I77" s="530">
        <v>30</v>
      </c>
      <c r="J77" s="530">
        <v>34.34151104</v>
      </c>
      <c r="K77" s="601">
        <v>0.3434151104</v>
      </c>
      <c r="L77" s="525"/>
      <c r="M77" s="9"/>
      <c r="N77" s="9"/>
      <c r="O77" s="9"/>
      <c r="P77" s="9"/>
      <c r="Q77" s="9"/>
      <c r="R77" s="9"/>
      <c r="S77" s="9"/>
      <c r="T77" s="9"/>
      <c r="U77" s="9"/>
      <c r="V77" s="595"/>
      <c r="W77" s="583" t="s">
        <v>565</v>
      </c>
      <c r="X77" s="549"/>
      <c r="Y77" s="525"/>
      <c r="Z77" s="9"/>
      <c r="AA77" s="9"/>
      <c r="AB77" s="9"/>
      <c r="AC77" s="9"/>
      <c r="AD77" s="590"/>
    </row>
    <row r="78" spans="1:30" ht="13.5" customHeight="1">
      <c r="A78" s="8"/>
      <c r="B78" s="9"/>
      <c r="C78" s="9"/>
      <c r="D78" s="9"/>
      <c r="E78" s="9"/>
      <c r="F78" s="9"/>
      <c r="G78" s="9"/>
      <c r="H78" s="595"/>
      <c r="I78" s="530">
        <v>31</v>
      </c>
      <c r="J78" s="530">
        <v>33.139558149999999</v>
      </c>
      <c r="K78" s="601">
        <v>0.33139558149999998</v>
      </c>
      <c r="L78" s="525"/>
      <c r="M78" s="9"/>
      <c r="N78" s="9"/>
      <c r="O78" s="9"/>
      <c r="P78" s="9"/>
      <c r="Q78" s="9"/>
      <c r="R78" s="9"/>
      <c r="S78" s="9"/>
      <c r="T78" s="9"/>
      <c r="U78" s="9"/>
      <c r="V78" s="595"/>
      <c r="W78" s="583" t="s">
        <v>566</v>
      </c>
      <c r="X78" s="549"/>
      <c r="Y78" s="525"/>
      <c r="Z78" s="9"/>
      <c r="AA78" s="9"/>
      <c r="AB78" s="9"/>
      <c r="AC78" s="9"/>
      <c r="AD78" s="590"/>
    </row>
    <row r="79" spans="1:30" ht="13.5" customHeight="1">
      <c r="A79" s="8"/>
      <c r="B79" s="9"/>
      <c r="C79" s="9"/>
      <c r="D79" s="9"/>
      <c r="E79" s="9"/>
      <c r="F79" s="9"/>
      <c r="G79" s="9"/>
      <c r="H79" s="595"/>
      <c r="I79" s="531" t="s">
        <v>447</v>
      </c>
      <c r="J79" s="602">
        <v>31.979673609999999</v>
      </c>
      <c r="K79" s="601">
        <v>0.31979673609999998</v>
      </c>
      <c r="L79" s="525"/>
      <c r="M79" s="9"/>
      <c r="N79" s="9"/>
      <c r="O79" s="9"/>
      <c r="P79" s="9"/>
      <c r="Q79" s="9"/>
      <c r="R79" s="9"/>
      <c r="S79" s="9"/>
      <c r="T79" s="9"/>
      <c r="U79" s="9"/>
      <c r="V79" s="595"/>
      <c r="W79" s="583" t="s">
        <v>567</v>
      </c>
      <c r="X79" s="549"/>
      <c r="Y79" s="525"/>
      <c r="Z79" s="9"/>
      <c r="AA79" s="9"/>
      <c r="AB79" s="9"/>
      <c r="AC79" s="9"/>
      <c r="AD79" s="590"/>
    </row>
    <row r="80" spans="1:30" ht="13.5" customHeight="1">
      <c r="A80" s="8"/>
      <c r="B80" s="9"/>
      <c r="C80" s="9"/>
      <c r="D80" s="9"/>
      <c r="E80" s="9"/>
      <c r="F80" s="9"/>
      <c r="G80" s="9"/>
      <c r="H80" s="595"/>
      <c r="I80" s="535" t="s">
        <v>430</v>
      </c>
      <c r="J80" s="535" t="s">
        <v>59</v>
      </c>
      <c r="K80" s="535" t="s">
        <v>59</v>
      </c>
      <c r="L80" s="525"/>
      <c r="M80" s="9"/>
      <c r="N80" s="9"/>
      <c r="O80" s="9"/>
      <c r="P80" s="9"/>
      <c r="Q80" s="9"/>
      <c r="R80" s="9"/>
      <c r="S80" s="9"/>
      <c r="T80" s="9"/>
      <c r="U80" s="9"/>
      <c r="V80" s="595"/>
      <c r="W80" s="583" t="s">
        <v>568</v>
      </c>
      <c r="X80" s="549"/>
      <c r="Y80" s="525"/>
      <c r="Z80" s="9"/>
      <c r="AA80" s="9"/>
      <c r="AB80" s="9"/>
      <c r="AC80" s="9"/>
      <c r="AD80" s="590"/>
    </row>
    <row r="81" spans="1:30" ht="13.5" customHeight="1">
      <c r="A81" s="8"/>
      <c r="B81" s="9"/>
      <c r="C81" s="9"/>
      <c r="D81" s="9"/>
      <c r="E81" s="9"/>
      <c r="F81" s="9"/>
      <c r="G81" s="9"/>
      <c r="H81" s="9"/>
      <c r="I81" s="511"/>
      <c r="J81" s="511"/>
      <c r="K81" s="511"/>
      <c r="L81" s="9"/>
      <c r="M81" s="9"/>
      <c r="N81" s="9"/>
      <c r="O81" s="9"/>
      <c r="P81" s="9"/>
      <c r="Q81" s="9"/>
      <c r="R81" s="9"/>
      <c r="S81" s="9"/>
      <c r="T81" s="9"/>
      <c r="U81" s="9"/>
      <c r="V81" s="595"/>
      <c r="W81" s="583" t="s">
        <v>569</v>
      </c>
      <c r="X81" s="549"/>
      <c r="Y81" s="525"/>
      <c r="Z81" s="9"/>
      <c r="AA81" s="9"/>
      <c r="AB81" s="9"/>
      <c r="AC81" s="9"/>
      <c r="AD81" s="590"/>
    </row>
    <row r="82" spans="1:30" ht="13.5" customHeight="1">
      <c r="A82" s="8"/>
      <c r="B82" s="9"/>
      <c r="C82" s="9"/>
      <c r="D82" s="9"/>
      <c r="E82" s="9"/>
      <c r="F82" s="9"/>
      <c r="G82" s="9"/>
      <c r="H82" s="9"/>
      <c r="I82" s="9"/>
      <c r="J82" s="9"/>
      <c r="K82" s="9"/>
      <c r="L82" s="9"/>
      <c r="M82" s="9"/>
      <c r="N82" s="9"/>
      <c r="O82" s="9"/>
      <c r="P82" s="9"/>
      <c r="Q82" s="9"/>
      <c r="R82" s="9"/>
      <c r="S82" s="9"/>
      <c r="T82" s="9"/>
      <c r="U82" s="9"/>
      <c r="V82" s="595"/>
      <c r="W82" s="583" t="s">
        <v>570</v>
      </c>
      <c r="X82" s="549"/>
      <c r="Y82" s="525"/>
      <c r="Z82" s="9"/>
      <c r="AA82" s="9"/>
      <c r="AB82" s="9"/>
      <c r="AC82" s="9"/>
      <c r="AD82" s="590"/>
    </row>
    <row r="83" spans="1:30" ht="13.5" customHeight="1">
      <c r="A83" s="8"/>
      <c r="B83" s="9"/>
      <c r="C83" s="9"/>
      <c r="D83" s="9"/>
      <c r="E83" s="9"/>
      <c r="F83" s="9"/>
      <c r="G83" s="9"/>
      <c r="H83" s="9"/>
      <c r="I83" s="9"/>
      <c r="J83" s="9"/>
      <c r="K83" s="9"/>
      <c r="L83" s="9"/>
      <c r="M83" s="9"/>
      <c r="N83" s="9"/>
      <c r="O83" s="9"/>
      <c r="P83" s="9"/>
      <c r="Q83" s="9"/>
      <c r="R83" s="9"/>
      <c r="S83" s="9"/>
      <c r="T83" s="9"/>
      <c r="U83" s="9"/>
      <c r="V83" s="595"/>
      <c r="W83" s="583" t="s">
        <v>571</v>
      </c>
      <c r="X83" s="549"/>
      <c r="Y83" s="525"/>
      <c r="Z83" s="9"/>
      <c r="AA83" s="9"/>
      <c r="AB83" s="9"/>
      <c r="AC83" s="9"/>
      <c r="AD83" s="590"/>
    </row>
    <row r="84" spans="1:30" ht="13.5" customHeight="1">
      <c r="A84" s="8"/>
      <c r="B84" s="9"/>
      <c r="C84" s="9"/>
      <c r="D84" s="9"/>
      <c r="E84" s="9"/>
      <c r="F84" s="9"/>
      <c r="G84" s="9"/>
      <c r="H84" s="9"/>
      <c r="I84" s="9"/>
      <c r="J84" s="9"/>
      <c r="K84" s="9"/>
      <c r="L84" s="9"/>
      <c r="M84" s="9"/>
      <c r="N84" s="9"/>
      <c r="O84" s="9"/>
      <c r="P84" s="9"/>
      <c r="Q84" s="9"/>
      <c r="R84" s="9"/>
      <c r="S84" s="9"/>
      <c r="T84" s="9"/>
      <c r="U84" s="9"/>
      <c r="V84" s="595"/>
      <c r="W84" s="583" t="s">
        <v>572</v>
      </c>
      <c r="X84" s="549"/>
      <c r="Y84" s="525"/>
      <c r="Z84" s="9"/>
      <c r="AA84" s="9"/>
      <c r="AB84" s="9"/>
      <c r="AC84" s="9"/>
      <c r="AD84" s="590"/>
    </row>
    <row r="85" spans="1:30" ht="13.5" customHeight="1">
      <c r="A85" s="8"/>
      <c r="B85" s="9"/>
      <c r="C85" s="9"/>
      <c r="D85" s="9"/>
      <c r="E85" s="9"/>
      <c r="F85" s="9"/>
      <c r="G85" s="9"/>
      <c r="H85" s="9"/>
      <c r="I85" s="9"/>
      <c r="J85" s="9"/>
      <c r="K85" s="9"/>
      <c r="L85" s="9"/>
      <c r="M85" s="9"/>
      <c r="N85" s="9"/>
      <c r="O85" s="9"/>
      <c r="P85" s="9"/>
      <c r="Q85" s="9"/>
      <c r="R85" s="9"/>
      <c r="S85" s="9"/>
      <c r="T85" s="9"/>
      <c r="U85" s="9"/>
      <c r="V85" s="595"/>
      <c r="W85" s="583" t="s">
        <v>573</v>
      </c>
      <c r="X85" s="549"/>
      <c r="Y85" s="525"/>
      <c r="Z85" s="9"/>
      <c r="AA85" s="9"/>
      <c r="AB85" s="9"/>
      <c r="AC85" s="9"/>
      <c r="AD85" s="590"/>
    </row>
    <row r="86" spans="1:30" ht="13.5" customHeight="1">
      <c r="A86" s="8"/>
      <c r="B86" s="9"/>
      <c r="C86" s="9"/>
      <c r="D86" s="9"/>
      <c r="E86" s="9"/>
      <c r="F86" s="9"/>
      <c r="G86" s="9"/>
      <c r="H86" s="9"/>
      <c r="I86" s="9"/>
      <c r="J86" s="9"/>
      <c r="K86" s="9"/>
      <c r="L86" s="9"/>
      <c r="M86" s="9"/>
      <c r="N86" s="9"/>
      <c r="O86" s="9"/>
      <c r="P86" s="9"/>
      <c r="Q86" s="9"/>
      <c r="R86" s="9"/>
      <c r="S86" s="9"/>
      <c r="T86" s="9"/>
      <c r="U86" s="9"/>
      <c r="V86" s="595"/>
      <c r="W86" s="583" t="s">
        <v>574</v>
      </c>
      <c r="X86" s="549"/>
      <c r="Y86" s="525"/>
      <c r="Z86" s="9"/>
      <c r="AA86" s="9"/>
      <c r="AB86" s="9"/>
      <c r="AC86" s="9"/>
      <c r="AD86" s="590"/>
    </row>
    <row r="87" spans="1:30" ht="13.5" customHeight="1">
      <c r="A87" s="8"/>
      <c r="B87" s="9"/>
      <c r="C87" s="9"/>
      <c r="D87" s="9"/>
      <c r="E87" s="9"/>
      <c r="F87" s="9"/>
      <c r="G87" s="9"/>
      <c r="H87" s="9"/>
      <c r="I87" s="9"/>
      <c r="J87" s="9"/>
      <c r="K87" s="9"/>
      <c r="L87" s="9"/>
      <c r="M87" s="9"/>
      <c r="N87" s="9"/>
      <c r="O87" s="9"/>
      <c r="P87" s="9"/>
      <c r="Q87" s="9"/>
      <c r="R87" s="9"/>
      <c r="S87" s="9"/>
      <c r="T87" s="9"/>
      <c r="U87" s="9"/>
      <c r="V87" s="595"/>
      <c r="W87" s="583" t="s">
        <v>575</v>
      </c>
      <c r="X87" s="549"/>
      <c r="Y87" s="525"/>
      <c r="Z87" s="9"/>
      <c r="AA87" s="9"/>
      <c r="AB87" s="9"/>
      <c r="AC87" s="9"/>
      <c r="AD87" s="590"/>
    </row>
    <row r="88" spans="1:30" ht="13.5" customHeight="1">
      <c r="A88" s="8"/>
      <c r="B88" s="9"/>
      <c r="C88" s="9"/>
      <c r="D88" s="9"/>
      <c r="E88" s="9"/>
      <c r="F88" s="9"/>
      <c r="G88" s="9"/>
      <c r="H88" s="9"/>
      <c r="I88" s="9"/>
      <c r="J88" s="9"/>
      <c r="K88" s="9"/>
      <c r="L88" s="9"/>
      <c r="M88" s="9"/>
      <c r="N88" s="9"/>
      <c r="O88" s="9"/>
      <c r="P88" s="9"/>
      <c r="Q88" s="9"/>
      <c r="R88" s="9"/>
      <c r="S88" s="9"/>
      <c r="T88" s="9"/>
      <c r="U88" s="9"/>
      <c r="V88" s="595"/>
      <c r="W88" s="583" t="s">
        <v>576</v>
      </c>
      <c r="X88" s="549"/>
      <c r="Y88" s="525"/>
      <c r="Z88" s="9"/>
      <c r="AA88" s="9"/>
      <c r="AB88" s="9"/>
      <c r="AC88" s="9"/>
      <c r="AD88" s="590"/>
    </row>
    <row r="89" spans="1:30" ht="13.5" customHeight="1">
      <c r="A89" s="8"/>
      <c r="B89" s="9"/>
      <c r="C89" s="9"/>
      <c r="D89" s="9"/>
      <c r="E89" s="9"/>
      <c r="F89" s="9"/>
      <c r="G89" s="9"/>
      <c r="H89" s="9"/>
      <c r="I89" s="9"/>
      <c r="J89" s="9"/>
      <c r="K89" s="9"/>
      <c r="L89" s="9"/>
      <c r="M89" s="9"/>
      <c r="N89" s="9"/>
      <c r="O89" s="9"/>
      <c r="P89" s="9"/>
      <c r="Q89" s="9"/>
      <c r="R89" s="9"/>
      <c r="S89" s="9"/>
      <c r="T89" s="9"/>
      <c r="U89" s="9"/>
      <c r="V89" s="595"/>
      <c r="W89" s="583" t="s">
        <v>577</v>
      </c>
      <c r="X89" s="549"/>
      <c r="Y89" s="525"/>
      <c r="Z89" s="9"/>
      <c r="AA89" s="9"/>
      <c r="AB89" s="9"/>
      <c r="AC89" s="9"/>
      <c r="AD89" s="590"/>
    </row>
    <row r="90" spans="1:30" ht="13.5" customHeight="1">
      <c r="A90" s="8"/>
      <c r="B90" s="9"/>
      <c r="C90" s="9"/>
      <c r="D90" s="9"/>
      <c r="E90" s="9"/>
      <c r="F90" s="9"/>
      <c r="G90" s="9"/>
      <c r="H90" s="9"/>
      <c r="I90" s="9"/>
      <c r="J90" s="9"/>
      <c r="K90" s="9"/>
      <c r="L90" s="9"/>
      <c r="M90" s="9"/>
      <c r="N90" s="9"/>
      <c r="O90" s="9"/>
      <c r="P90" s="9"/>
      <c r="Q90" s="9"/>
      <c r="R90" s="9"/>
      <c r="S90" s="9"/>
      <c r="T90" s="9"/>
      <c r="U90" s="9"/>
      <c r="V90" s="595"/>
      <c r="W90" s="583" t="s">
        <v>578</v>
      </c>
      <c r="X90" s="549"/>
      <c r="Y90" s="525"/>
      <c r="Z90" s="9"/>
      <c r="AA90" s="9"/>
      <c r="AB90" s="9"/>
      <c r="AC90" s="9"/>
      <c r="AD90" s="590"/>
    </row>
    <row r="91" spans="1:30" ht="13.5" customHeight="1">
      <c r="A91" s="8"/>
      <c r="B91" s="9"/>
      <c r="C91" s="9"/>
      <c r="D91" s="9"/>
      <c r="E91" s="9"/>
      <c r="F91" s="9"/>
      <c r="G91" s="9"/>
      <c r="H91" s="9"/>
      <c r="I91" s="9"/>
      <c r="J91" s="9"/>
      <c r="K91" s="9"/>
      <c r="L91" s="9"/>
      <c r="M91" s="9"/>
      <c r="N91" s="9"/>
      <c r="O91" s="9"/>
      <c r="P91" s="9"/>
      <c r="Q91" s="9"/>
      <c r="R91" s="9"/>
      <c r="S91" s="9"/>
      <c r="T91" s="9"/>
      <c r="U91" s="9"/>
      <c r="V91" s="595"/>
      <c r="W91" s="583" t="s">
        <v>579</v>
      </c>
      <c r="X91" s="549"/>
      <c r="Y91" s="525"/>
      <c r="Z91" s="9"/>
      <c r="AA91" s="9"/>
      <c r="AB91" s="9"/>
      <c r="AC91" s="9"/>
      <c r="AD91" s="590"/>
    </row>
    <row r="92" spans="1:30" ht="13.5" customHeight="1">
      <c r="A92" s="8"/>
      <c r="B92" s="9"/>
      <c r="C92" s="9"/>
      <c r="D92" s="9"/>
      <c r="E92" s="9"/>
      <c r="F92" s="9"/>
      <c r="G92" s="9"/>
      <c r="H92" s="9"/>
      <c r="I92" s="9"/>
      <c r="J92" s="9"/>
      <c r="K92" s="9"/>
      <c r="L92" s="9"/>
      <c r="M92" s="9"/>
      <c r="N92" s="9"/>
      <c r="O92" s="9"/>
      <c r="P92" s="9"/>
      <c r="Q92" s="9"/>
      <c r="R92" s="9"/>
      <c r="S92" s="9"/>
      <c r="T92" s="9"/>
      <c r="U92" s="9"/>
      <c r="V92" s="595"/>
      <c r="W92" s="583" t="s">
        <v>580</v>
      </c>
      <c r="X92" s="549"/>
      <c r="Y92" s="525"/>
      <c r="Z92" s="9"/>
      <c r="AA92" s="9"/>
      <c r="AB92" s="9"/>
      <c r="AC92" s="9"/>
      <c r="AD92" s="590"/>
    </row>
    <row r="93" spans="1:30" ht="13.5" customHeight="1">
      <c r="A93" s="8"/>
      <c r="B93" s="9"/>
      <c r="C93" s="9"/>
      <c r="D93" s="9"/>
      <c r="E93" s="9"/>
      <c r="F93" s="9"/>
      <c r="G93" s="9"/>
      <c r="H93" s="9"/>
      <c r="I93" s="9"/>
      <c r="J93" s="9"/>
      <c r="K93" s="9"/>
      <c r="L93" s="9"/>
      <c r="M93" s="9"/>
      <c r="N93" s="9"/>
      <c r="O93" s="9"/>
      <c r="P93" s="9"/>
      <c r="Q93" s="9"/>
      <c r="R93" s="9"/>
      <c r="S93" s="9"/>
      <c r="T93" s="9"/>
      <c r="U93" s="9"/>
      <c r="V93" s="595"/>
      <c r="W93" s="583" t="s">
        <v>581</v>
      </c>
      <c r="X93" s="549"/>
      <c r="Y93" s="525"/>
      <c r="Z93" s="9"/>
      <c r="AA93" s="9"/>
      <c r="AB93" s="9"/>
      <c r="AC93" s="9"/>
      <c r="AD93" s="590"/>
    </row>
    <row r="94" spans="1:30" ht="13.5" customHeight="1">
      <c r="A94" s="8"/>
      <c r="B94" s="9"/>
      <c r="C94" s="9"/>
      <c r="D94" s="9"/>
      <c r="E94" s="9"/>
      <c r="F94" s="9"/>
      <c r="G94" s="9"/>
      <c r="H94" s="9"/>
      <c r="I94" s="9"/>
      <c r="J94" s="9"/>
      <c r="K94" s="9"/>
      <c r="L94" s="9"/>
      <c r="M94" s="9"/>
      <c r="N94" s="9"/>
      <c r="O94" s="9"/>
      <c r="P94" s="9"/>
      <c r="Q94" s="9"/>
      <c r="R94" s="9"/>
      <c r="S94" s="9"/>
      <c r="T94" s="9"/>
      <c r="U94" s="9"/>
      <c r="V94" s="595"/>
      <c r="W94" s="583" t="s">
        <v>582</v>
      </c>
      <c r="X94" s="549"/>
      <c r="Y94" s="525"/>
      <c r="Z94" s="9"/>
      <c r="AA94" s="9"/>
      <c r="AB94" s="9"/>
      <c r="AC94" s="9"/>
      <c r="AD94" s="590"/>
    </row>
    <row r="95" spans="1:30" ht="13.5" customHeight="1">
      <c r="A95" s="8"/>
      <c r="B95" s="9"/>
      <c r="C95" s="9"/>
      <c r="D95" s="9"/>
      <c r="E95" s="9"/>
      <c r="F95" s="9"/>
      <c r="G95" s="9"/>
      <c r="H95" s="9"/>
      <c r="I95" s="9"/>
      <c r="J95" s="9"/>
      <c r="K95" s="9"/>
      <c r="L95" s="9"/>
      <c r="M95" s="9"/>
      <c r="N95" s="9"/>
      <c r="O95" s="9"/>
      <c r="P95" s="9"/>
      <c r="Q95" s="9"/>
      <c r="R95" s="9"/>
      <c r="S95" s="9"/>
      <c r="T95" s="9"/>
      <c r="U95" s="9"/>
      <c r="V95" s="595"/>
      <c r="W95" s="583" t="s">
        <v>583</v>
      </c>
      <c r="X95" s="549"/>
      <c r="Y95" s="525"/>
      <c r="Z95" s="9"/>
      <c r="AA95" s="9"/>
      <c r="AB95" s="9"/>
      <c r="AC95" s="9"/>
      <c r="AD95" s="590"/>
    </row>
    <row r="96" spans="1:30" ht="13.5" customHeight="1">
      <c r="A96" s="8"/>
      <c r="B96" s="9"/>
      <c r="C96" s="9"/>
      <c r="D96" s="9"/>
      <c r="E96" s="9"/>
      <c r="F96" s="9"/>
      <c r="G96" s="9"/>
      <c r="H96" s="9"/>
      <c r="I96" s="9"/>
      <c r="J96" s="9"/>
      <c r="K96" s="9"/>
      <c r="L96" s="9"/>
      <c r="M96" s="9"/>
      <c r="N96" s="9"/>
      <c r="O96" s="9"/>
      <c r="P96" s="9"/>
      <c r="Q96" s="9"/>
      <c r="R96" s="9"/>
      <c r="S96" s="9"/>
      <c r="T96" s="9"/>
      <c r="U96" s="9"/>
      <c r="V96" s="595"/>
      <c r="W96" s="583" t="s">
        <v>584</v>
      </c>
      <c r="X96" s="549"/>
      <c r="Y96" s="525"/>
      <c r="Z96" s="9"/>
      <c r="AA96" s="9"/>
      <c r="AB96" s="9"/>
      <c r="AC96" s="9"/>
      <c r="AD96" s="590"/>
    </row>
    <row r="97" spans="1:30" ht="13.5" customHeight="1">
      <c r="A97" s="8"/>
      <c r="B97" s="9"/>
      <c r="C97" s="9"/>
      <c r="D97" s="9"/>
      <c r="E97" s="9"/>
      <c r="F97" s="9"/>
      <c r="G97" s="9"/>
      <c r="H97" s="9"/>
      <c r="I97" s="9"/>
      <c r="J97" s="9"/>
      <c r="K97" s="9"/>
      <c r="L97" s="9"/>
      <c r="M97" s="9"/>
      <c r="N97" s="9"/>
      <c r="O97" s="9"/>
      <c r="P97" s="9"/>
      <c r="Q97" s="9"/>
      <c r="R97" s="9"/>
      <c r="S97" s="9"/>
      <c r="T97" s="9"/>
      <c r="U97" s="9"/>
      <c r="V97" s="595"/>
      <c r="W97" s="583" t="s">
        <v>585</v>
      </c>
      <c r="X97" s="549"/>
      <c r="Y97" s="525"/>
      <c r="Z97" s="9"/>
      <c r="AA97" s="9"/>
      <c r="AB97" s="9"/>
      <c r="AC97" s="9"/>
      <c r="AD97" s="590"/>
    </row>
    <row r="98" spans="1:30" ht="13.5" customHeight="1">
      <c r="A98" s="8"/>
      <c r="B98" s="9"/>
      <c r="C98" s="9"/>
      <c r="D98" s="9"/>
      <c r="E98" s="9"/>
      <c r="F98" s="9"/>
      <c r="G98" s="9"/>
      <c r="H98" s="9"/>
      <c r="I98" s="9"/>
      <c r="J98" s="9"/>
      <c r="K98" s="9"/>
      <c r="L98" s="9"/>
      <c r="M98" s="9"/>
      <c r="N98" s="9"/>
      <c r="O98" s="9"/>
      <c r="P98" s="9"/>
      <c r="Q98" s="9"/>
      <c r="R98" s="9"/>
      <c r="S98" s="9"/>
      <c r="T98" s="9"/>
      <c r="U98" s="9"/>
      <c r="V98" s="595"/>
      <c r="W98" s="583" t="s">
        <v>586</v>
      </c>
      <c r="X98" s="549"/>
      <c r="Y98" s="525"/>
      <c r="Z98" s="9"/>
      <c r="AA98" s="9"/>
      <c r="AB98" s="9"/>
      <c r="AC98" s="9"/>
      <c r="AD98" s="590"/>
    </row>
    <row r="99" spans="1:30" ht="13.5" customHeight="1">
      <c r="A99" s="8"/>
      <c r="B99" s="9"/>
      <c r="C99" s="9"/>
      <c r="D99" s="9"/>
      <c r="E99" s="9"/>
      <c r="F99" s="9"/>
      <c r="G99" s="9"/>
      <c r="H99" s="9"/>
      <c r="I99" s="9"/>
      <c r="J99" s="9"/>
      <c r="K99" s="9"/>
      <c r="L99" s="9"/>
      <c r="M99" s="9"/>
      <c r="N99" s="9"/>
      <c r="O99" s="9"/>
      <c r="P99" s="9"/>
      <c r="Q99" s="9"/>
      <c r="R99" s="9"/>
      <c r="S99" s="9"/>
      <c r="T99" s="9"/>
      <c r="U99" s="9"/>
      <c r="V99" s="595"/>
      <c r="W99" s="583" t="s">
        <v>587</v>
      </c>
      <c r="X99" s="549"/>
      <c r="Y99" s="525"/>
      <c r="Z99" s="9"/>
      <c r="AA99" s="9"/>
      <c r="AB99" s="9"/>
      <c r="AC99" s="9"/>
      <c r="AD99" s="590"/>
    </row>
    <row r="100" spans="1:30" ht="13.5" customHeight="1">
      <c r="A100" s="8"/>
      <c r="B100" s="9"/>
      <c r="C100" s="9"/>
      <c r="D100" s="9"/>
      <c r="E100" s="9"/>
      <c r="F100" s="9"/>
      <c r="G100" s="9"/>
      <c r="H100" s="9"/>
      <c r="I100" s="9"/>
      <c r="J100" s="9"/>
      <c r="K100" s="9"/>
      <c r="L100" s="9"/>
      <c r="M100" s="9"/>
      <c r="N100" s="9"/>
      <c r="O100" s="9"/>
      <c r="P100" s="9"/>
      <c r="Q100" s="9"/>
      <c r="R100" s="9"/>
      <c r="S100" s="9"/>
      <c r="T100" s="9"/>
      <c r="U100" s="9"/>
      <c r="V100" s="595"/>
      <c r="W100" s="583" t="s">
        <v>588</v>
      </c>
      <c r="X100" s="549"/>
      <c r="Y100" s="525"/>
      <c r="Z100" s="9"/>
      <c r="AA100" s="9"/>
      <c r="AB100" s="9"/>
      <c r="AC100" s="9"/>
      <c r="AD100" s="590"/>
    </row>
    <row r="101" spans="1:30" ht="13.5" customHeight="1">
      <c r="A101" s="8"/>
      <c r="B101" s="9"/>
      <c r="C101" s="9"/>
      <c r="D101" s="9"/>
      <c r="E101" s="9"/>
      <c r="F101" s="9"/>
      <c r="G101" s="9"/>
      <c r="H101" s="9"/>
      <c r="I101" s="9"/>
      <c r="J101" s="9"/>
      <c r="K101" s="9"/>
      <c r="L101" s="9"/>
      <c r="M101" s="9"/>
      <c r="N101" s="9"/>
      <c r="O101" s="9"/>
      <c r="P101" s="9"/>
      <c r="Q101" s="9"/>
      <c r="R101" s="9"/>
      <c r="S101" s="9"/>
      <c r="T101" s="9"/>
      <c r="U101" s="9"/>
      <c r="V101" s="595"/>
      <c r="W101" s="583" t="s">
        <v>589</v>
      </c>
      <c r="X101" s="549"/>
      <c r="Y101" s="525"/>
      <c r="Z101" s="9"/>
      <c r="AA101" s="9"/>
      <c r="AB101" s="9"/>
      <c r="AC101" s="9"/>
      <c r="AD101" s="590"/>
    </row>
    <row r="102" spans="1:30" ht="13.5" customHeight="1">
      <c r="A102" s="8"/>
      <c r="B102" s="9"/>
      <c r="C102" s="9"/>
      <c r="D102" s="9"/>
      <c r="E102" s="9"/>
      <c r="F102" s="9"/>
      <c r="G102" s="9"/>
      <c r="H102" s="9"/>
      <c r="I102" s="9"/>
      <c r="J102" s="9"/>
      <c r="K102" s="9"/>
      <c r="L102" s="9"/>
      <c r="M102" s="9"/>
      <c r="N102" s="9"/>
      <c r="O102" s="9"/>
      <c r="P102" s="9"/>
      <c r="Q102" s="9"/>
      <c r="R102" s="9"/>
      <c r="S102" s="9"/>
      <c r="T102" s="9"/>
      <c r="U102" s="9"/>
      <c r="V102" s="595"/>
      <c r="W102" s="583" t="s">
        <v>590</v>
      </c>
      <c r="X102" s="549"/>
      <c r="Y102" s="525"/>
      <c r="Z102" s="9"/>
      <c r="AA102" s="9"/>
      <c r="AB102" s="9"/>
      <c r="AC102" s="9"/>
      <c r="AD102" s="590"/>
    </row>
    <row r="103" spans="1:30" ht="13.5" customHeight="1">
      <c r="A103" s="8"/>
      <c r="B103" s="9"/>
      <c r="C103" s="9"/>
      <c r="D103" s="9"/>
      <c r="E103" s="9"/>
      <c r="F103" s="9"/>
      <c r="G103" s="9"/>
      <c r="H103" s="9"/>
      <c r="I103" s="9"/>
      <c r="J103" s="9"/>
      <c r="K103" s="9"/>
      <c r="L103" s="9"/>
      <c r="M103" s="9"/>
      <c r="N103" s="9"/>
      <c r="O103" s="9"/>
      <c r="P103" s="9"/>
      <c r="Q103" s="9"/>
      <c r="R103" s="9"/>
      <c r="S103" s="9"/>
      <c r="T103" s="9"/>
      <c r="U103" s="9"/>
      <c r="V103" s="595"/>
      <c r="W103" s="583" t="s">
        <v>591</v>
      </c>
      <c r="X103" s="549"/>
      <c r="Y103" s="525"/>
      <c r="Z103" s="9"/>
      <c r="AA103" s="9"/>
      <c r="AB103" s="9"/>
      <c r="AC103" s="9"/>
      <c r="AD103" s="590"/>
    </row>
    <row r="104" spans="1:30" ht="13.5" customHeight="1">
      <c r="A104" s="8"/>
      <c r="B104" s="9"/>
      <c r="C104" s="9"/>
      <c r="D104" s="9"/>
      <c r="E104" s="9"/>
      <c r="F104" s="9"/>
      <c r="G104" s="9"/>
      <c r="H104" s="9"/>
      <c r="I104" s="9"/>
      <c r="J104" s="9"/>
      <c r="K104" s="9"/>
      <c r="L104" s="9"/>
      <c r="M104" s="9"/>
      <c r="N104" s="9"/>
      <c r="O104" s="9"/>
      <c r="P104" s="9"/>
      <c r="Q104" s="9"/>
      <c r="R104" s="9"/>
      <c r="S104" s="9"/>
      <c r="T104" s="9"/>
      <c r="U104" s="9"/>
      <c r="V104" s="595"/>
      <c r="W104" s="583" t="s">
        <v>592</v>
      </c>
      <c r="X104" s="549"/>
      <c r="Y104" s="525"/>
      <c r="Z104" s="9"/>
      <c r="AA104" s="9"/>
      <c r="AB104" s="9"/>
      <c r="AC104" s="9"/>
      <c r="AD104" s="590"/>
    </row>
    <row r="105" spans="1:30" ht="13.5" customHeight="1">
      <c r="A105" s="8"/>
      <c r="B105" s="9"/>
      <c r="C105" s="9"/>
      <c r="D105" s="9"/>
      <c r="E105" s="9"/>
      <c r="F105" s="9"/>
      <c r="G105" s="9"/>
      <c r="H105" s="9"/>
      <c r="I105" s="9"/>
      <c r="J105" s="9"/>
      <c r="K105" s="9"/>
      <c r="L105" s="9"/>
      <c r="M105" s="9"/>
      <c r="N105" s="9"/>
      <c r="O105" s="9"/>
      <c r="P105" s="9"/>
      <c r="Q105" s="9"/>
      <c r="R105" s="9"/>
      <c r="S105" s="9"/>
      <c r="T105" s="9"/>
      <c r="U105" s="9"/>
      <c r="V105" s="595"/>
      <c r="W105" s="583" t="s">
        <v>593</v>
      </c>
      <c r="X105" s="549"/>
      <c r="Y105" s="525"/>
      <c r="Z105" s="9"/>
      <c r="AA105" s="9"/>
      <c r="AB105" s="9"/>
      <c r="AC105" s="9"/>
      <c r="AD105" s="590"/>
    </row>
    <row r="106" spans="1:30" ht="13.5" customHeight="1">
      <c r="A106" s="8"/>
      <c r="B106" s="9"/>
      <c r="C106" s="9"/>
      <c r="D106" s="9"/>
      <c r="E106" s="9"/>
      <c r="F106" s="9"/>
      <c r="G106" s="9"/>
      <c r="H106" s="9"/>
      <c r="I106" s="9"/>
      <c r="J106" s="9"/>
      <c r="K106" s="9"/>
      <c r="L106" s="9"/>
      <c r="M106" s="9"/>
      <c r="N106" s="9"/>
      <c r="O106" s="9"/>
      <c r="P106" s="9"/>
      <c r="Q106" s="9"/>
      <c r="R106" s="9"/>
      <c r="S106" s="9"/>
      <c r="T106" s="9"/>
      <c r="U106" s="9"/>
      <c r="V106" s="595"/>
      <c r="W106" s="583" t="s">
        <v>594</v>
      </c>
      <c r="X106" s="549"/>
      <c r="Y106" s="525"/>
      <c r="Z106" s="9"/>
      <c r="AA106" s="9"/>
      <c r="AB106" s="9"/>
      <c r="AC106" s="9"/>
      <c r="AD106" s="590"/>
    </row>
    <row r="107" spans="1:30" ht="13.5" customHeight="1">
      <c r="A107" s="8"/>
      <c r="B107" s="9"/>
      <c r="C107" s="9"/>
      <c r="D107" s="9"/>
      <c r="E107" s="9"/>
      <c r="F107" s="9"/>
      <c r="G107" s="9"/>
      <c r="H107" s="9"/>
      <c r="I107" s="9"/>
      <c r="J107" s="9"/>
      <c r="K107" s="9"/>
      <c r="L107" s="9"/>
      <c r="M107" s="9"/>
      <c r="N107" s="9"/>
      <c r="O107" s="9"/>
      <c r="P107" s="9"/>
      <c r="Q107" s="9"/>
      <c r="R107" s="9"/>
      <c r="S107" s="9"/>
      <c r="T107" s="9"/>
      <c r="U107" s="9"/>
      <c r="V107" s="595"/>
      <c r="W107" s="583" t="s">
        <v>595</v>
      </c>
      <c r="X107" s="549"/>
      <c r="Y107" s="525"/>
      <c r="Z107" s="9"/>
      <c r="AA107" s="9"/>
      <c r="AB107" s="9"/>
      <c r="AC107" s="9"/>
      <c r="AD107" s="590"/>
    </row>
    <row r="108" spans="1:30" ht="13.5" customHeight="1">
      <c r="A108" s="8"/>
      <c r="B108" s="9"/>
      <c r="C108" s="9"/>
      <c r="D108" s="9"/>
      <c r="E108" s="9"/>
      <c r="F108" s="9"/>
      <c r="G108" s="9"/>
      <c r="H108" s="9"/>
      <c r="I108" s="9"/>
      <c r="J108" s="9"/>
      <c r="K108" s="9"/>
      <c r="L108" s="9"/>
      <c r="M108" s="9"/>
      <c r="N108" s="9"/>
      <c r="O108" s="9"/>
      <c r="P108" s="9"/>
      <c r="Q108" s="9"/>
      <c r="R108" s="9"/>
      <c r="S108" s="9"/>
      <c r="T108" s="9"/>
      <c r="U108" s="9"/>
      <c r="V108" s="595"/>
      <c r="W108" s="583" t="s">
        <v>596</v>
      </c>
      <c r="X108" s="549"/>
      <c r="Y108" s="525"/>
      <c r="Z108" s="9"/>
      <c r="AA108" s="9"/>
      <c r="AB108" s="9"/>
      <c r="AC108" s="9"/>
      <c r="AD108" s="590"/>
    </row>
    <row r="109" spans="1:30" ht="13.5" customHeight="1">
      <c r="A109" s="8"/>
      <c r="B109" s="9"/>
      <c r="C109" s="9"/>
      <c r="D109" s="9"/>
      <c r="E109" s="9"/>
      <c r="F109" s="9"/>
      <c r="G109" s="9"/>
      <c r="H109" s="9"/>
      <c r="I109" s="9"/>
      <c r="J109" s="9"/>
      <c r="K109" s="9"/>
      <c r="L109" s="9"/>
      <c r="M109" s="9"/>
      <c r="N109" s="9"/>
      <c r="O109" s="9"/>
      <c r="P109" s="9"/>
      <c r="Q109" s="9"/>
      <c r="R109" s="9"/>
      <c r="S109" s="9"/>
      <c r="T109" s="9"/>
      <c r="U109" s="9"/>
      <c r="V109" s="595"/>
      <c r="W109" s="583" t="s">
        <v>597</v>
      </c>
      <c r="X109" s="549"/>
      <c r="Y109" s="525"/>
      <c r="Z109" s="9"/>
      <c r="AA109" s="9"/>
      <c r="AB109" s="9"/>
      <c r="AC109" s="9"/>
      <c r="AD109" s="590"/>
    </row>
    <row r="110" spans="1:30" ht="13.5" customHeight="1">
      <c r="A110" s="8"/>
      <c r="B110" s="9"/>
      <c r="C110" s="9"/>
      <c r="D110" s="9"/>
      <c r="E110" s="9"/>
      <c r="F110" s="9"/>
      <c r="G110" s="9"/>
      <c r="H110" s="9"/>
      <c r="I110" s="9"/>
      <c r="J110" s="9"/>
      <c r="K110" s="9"/>
      <c r="L110" s="9"/>
      <c r="M110" s="9"/>
      <c r="N110" s="9"/>
      <c r="O110" s="9"/>
      <c r="P110" s="9"/>
      <c r="Q110" s="9"/>
      <c r="R110" s="9"/>
      <c r="S110" s="9"/>
      <c r="T110" s="9"/>
      <c r="U110" s="9"/>
      <c r="V110" s="595"/>
      <c r="W110" s="583" t="s">
        <v>598</v>
      </c>
      <c r="X110" s="549"/>
      <c r="Y110" s="525"/>
      <c r="Z110" s="9"/>
      <c r="AA110" s="9"/>
      <c r="AB110" s="9"/>
      <c r="AC110" s="9"/>
      <c r="AD110" s="590"/>
    </row>
    <row r="111" spans="1:30" ht="13.5" customHeight="1">
      <c r="A111" s="8"/>
      <c r="B111" s="9"/>
      <c r="C111" s="9"/>
      <c r="D111" s="9"/>
      <c r="E111" s="9"/>
      <c r="F111" s="9"/>
      <c r="G111" s="9"/>
      <c r="H111" s="9"/>
      <c r="I111" s="9"/>
      <c r="J111" s="9"/>
      <c r="K111" s="9"/>
      <c r="L111" s="9"/>
      <c r="M111" s="9"/>
      <c r="N111" s="9"/>
      <c r="O111" s="9"/>
      <c r="P111" s="9"/>
      <c r="Q111" s="9"/>
      <c r="R111" s="9"/>
      <c r="S111" s="9"/>
      <c r="T111" s="9"/>
      <c r="U111" s="9"/>
      <c r="V111" s="595"/>
      <c r="W111" s="583" t="s">
        <v>599</v>
      </c>
      <c r="X111" s="549"/>
      <c r="Y111" s="525"/>
      <c r="Z111" s="9"/>
      <c r="AA111" s="9"/>
      <c r="AB111" s="9"/>
      <c r="AC111" s="9"/>
      <c r="AD111" s="590"/>
    </row>
    <row r="112" spans="1:30" ht="13.5" customHeight="1">
      <c r="A112" s="8"/>
      <c r="B112" s="9"/>
      <c r="C112" s="9"/>
      <c r="D112" s="9"/>
      <c r="E112" s="9"/>
      <c r="F112" s="9"/>
      <c r="G112" s="9"/>
      <c r="H112" s="9"/>
      <c r="I112" s="9"/>
      <c r="J112" s="9"/>
      <c r="K112" s="9"/>
      <c r="L112" s="9"/>
      <c r="M112" s="9"/>
      <c r="N112" s="9"/>
      <c r="O112" s="9"/>
      <c r="P112" s="9"/>
      <c r="Q112" s="9"/>
      <c r="R112" s="9"/>
      <c r="S112" s="9"/>
      <c r="T112" s="9"/>
      <c r="U112" s="9"/>
      <c r="V112" s="595"/>
      <c r="W112" s="583" t="s">
        <v>600</v>
      </c>
      <c r="X112" s="549"/>
      <c r="Y112" s="525"/>
      <c r="Z112" s="9"/>
      <c r="AA112" s="9"/>
      <c r="AB112" s="9"/>
      <c r="AC112" s="9"/>
      <c r="AD112" s="590"/>
    </row>
    <row r="113" spans="1:30" ht="13.5" customHeight="1">
      <c r="A113" s="8"/>
      <c r="B113" s="9"/>
      <c r="C113" s="9"/>
      <c r="D113" s="9"/>
      <c r="E113" s="9"/>
      <c r="F113" s="9"/>
      <c r="G113" s="9"/>
      <c r="H113" s="9"/>
      <c r="I113" s="9"/>
      <c r="J113" s="9"/>
      <c r="K113" s="9"/>
      <c r="L113" s="9"/>
      <c r="M113" s="9"/>
      <c r="N113" s="9"/>
      <c r="O113" s="9"/>
      <c r="P113" s="9"/>
      <c r="Q113" s="9"/>
      <c r="R113" s="9"/>
      <c r="S113" s="9"/>
      <c r="T113" s="9"/>
      <c r="U113" s="9"/>
      <c r="V113" s="595"/>
      <c r="W113" s="583" t="s">
        <v>601</v>
      </c>
      <c r="X113" s="549"/>
      <c r="Y113" s="525"/>
      <c r="Z113" s="9"/>
      <c r="AA113" s="9"/>
      <c r="AB113" s="9"/>
      <c r="AC113" s="9"/>
      <c r="AD113" s="590"/>
    </row>
    <row r="114" spans="1:30" ht="13.5" customHeight="1">
      <c r="A114" s="8"/>
      <c r="B114" s="9"/>
      <c r="C114" s="9"/>
      <c r="D114" s="9"/>
      <c r="E114" s="9"/>
      <c r="F114" s="9"/>
      <c r="G114" s="9"/>
      <c r="H114" s="9"/>
      <c r="I114" s="9"/>
      <c r="J114" s="9"/>
      <c r="K114" s="9"/>
      <c r="L114" s="9"/>
      <c r="M114" s="9"/>
      <c r="N114" s="9"/>
      <c r="O114" s="9"/>
      <c r="P114" s="9"/>
      <c r="Q114" s="9"/>
      <c r="R114" s="9"/>
      <c r="S114" s="9"/>
      <c r="T114" s="9"/>
      <c r="U114" s="9"/>
      <c r="V114" s="595"/>
      <c r="W114" s="583" t="s">
        <v>602</v>
      </c>
      <c r="X114" s="549"/>
      <c r="Y114" s="525"/>
      <c r="Z114" s="9"/>
      <c r="AA114" s="9"/>
      <c r="AB114" s="9"/>
      <c r="AC114" s="9"/>
      <c r="AD114" s="590"/>
    </row>
    <row r="115" spans="1:30" ht="13.5" customHeight="1">
      <c r="A115" s="8"/>
      <c r="B115" s="9"/>
      <c r="C115" s="9"/>
      <c r="D115" s="9"/>
      <c r="E115" s="9"/>
      <c r="F115" s="9"/>
      <c r="G115" s="9"/>
      <c r="H115" s="9"/>
      <c r="I115" s="9"/>
      <c r="J115" s="9"/>
      <c r="K115" s="9"/>
      <c r="L115" s="9"/>
      <c r="M115" s="9"/>
      <c r="N115" s="9"/>
      <c r="O115" s="9"/>
      <c r="P115" s="9"/>
      <c r="Q115" s="9"/>
      <c r="R115" s="9"/>
      <c r="S115" s="9"/>
      <c r="T115" s="9"/>
      <c r="U115" s="9"/>
      <c r="V115" s="595"/>
      <c r="W115" s="583" t="s">
        <v>603</v>
      </c>
      <c r="X115" s="549"/>
      <c r="Y115" s="525"/>
      <c r="Z115" s="9"/>
      <c r="AA115" s="9"/>
      <c r="AB115" s="9"/>
      <c r="AC115" s="9"/>
      <c r="AD115" s="590"/>
    </row>
    <row r="116" spans="1:30" ht="13.5" customHeight="1">
      <c r="A116" s="8"/>
      <c r="B116" s="9"/>
      <c r="C116" s="9"/>
      <c r="D116" s="9"/>
      <c r="E116" s="9"/>
      <c r="F116" s="9"/>
      <c r="G116" s="9"/>
      <c r="H116" s="9"/>
      <c r="I116" s="9"/>
      <c r="J116" s="9"/>
      <c r="K116" s="9"/>
      <c r="L116" s="9"/>
      <c r="M116" s="9"/>
      <c r="N116" s="9"/>
      <c r="O116" s="9"/>
      <c r="P116" s="9"/>
      <c r="Q116" s="9"/>
      <c r="R116" s="9"/>
      <c r="S116" s="9"/>
      <c r="T116" s="9"/>
      <c r="U116" s="9"/>
      <c r="V116" s="595"/>
      <c r="W116" s="583" t="s">
        <v>604</v>
      </c>
      <c r="X116" s="549"/>
      <c r="Y116" s="525"/>
      <c r="Z116" s="9"/>
      <c r="AA116" s="9"/>
      <c r="AB116" s="9"/>
      <c r="AC116" s="9"/>
      <c r="AD116" s="590"/>
    </row>
    <row r="117" spans="1:30" ht="13.5" customHeight="1">
      <c r="A117" s="8"/>
      <c r="B117" s="9"/>
      <c r="C117" s="9"/>
      <c r="D117" s="9"/>
      <c r="E117" s="9"/>
      <c r="F117" s="9"/>
      <c r="G117" s="9"/>
      <c r="H117" s="9"/>
      <c r="I117" s="9"/>
      <c r="J117" s="9"/>
      <c r="K117" s="9"/>
      <c r="L117" s="9"/>
      <c r="M117" s="9"/>
      <c r="N117" s="9"/>
      <c r="O117" s="9"/>
      <c r="P117" s="9"/>
      <c r="Q117" s="9"/>
      <c r="R117" s="9"/>
      <c r="S117" s="9"/>
      <c r="T117" s="9"/>
      <c r="U117" s="9"/>
      <c r="V117" s="595"/>
      <c r="W117" s="583" t="s">
        <v>605</v>
      </c>
      <c r="X117" s="549"/>
      <c r="Y117" s="525"/>
      <c r="Z117" s="9"/>
      <c r="AA117" s="9"/>
      <c r="AB117" s="9"/>
      <c r="AC117" s="9"/>
      <c r="AD117" s="590"/>
    </row>
    <row r="118" spans="1:30" ht="13.5" customHeight="1">
      <c r="A118" s="8"/>
      <c r="B118" s="9"/>
      <c r="C118" s="9"/>
      <c r="D118" s="9"/>
      <c r="E118" s="9"/>
      <c r="F118" s="9"/>
      <c r="G118" s="9"/>
      <c r="H118" s="9"/>
      <c r="I118" s="9"/>
      <c r="J118" s="9"/>
      <c r="K118" s="9"/>
      <c r="L118" s="9"/>
      <c r="M118" s="9"/>
      <c r="N118" s="9"/>
      <c r="O118" s="9"/>
      <c r="P118" s="9"/>
      <c r="Q118" s="9"/>
      <c r="R118" s="9"/>
      <c r="S118" s="9"/>
      <c r="T118" s="9"/>
      <c r="U118" s="9"/>
      <c r="V118" s="595"/>
      <c r="W118" s="583" t="s">
        <v>606</v>
      </c>
      <c r="X118" s="549"/>
      <c r="Y118" s="525"/>
      <c r="Z118" s="9"/>
      <c r="AA118" s="9"/>
      <c r="AB118" s="9"/>
      <c r="AC118" s="9"/>
      <c r="AD118" s="590"/>
    </row>
    <row r="119" spans="1:30" ht="13.5" customHeight="1">
      <c r="A119" s="8"/>
      <c r="B119" s="9"/>
      <c r="C119" s="9"/>
      <c r="D119" s="9"/>
      <c r="E119" s="9"/>
      <c r="F119" s="9"/>
      <c r="G119" s="9"/>
      <c r="H119" s="9"/>
      <c r="I119" s="9"/>
      <c r="J119" s="9"/>
      <c r="K119" s="9"/>
      <c r="L119" s="9"/>
      <c r="M119" s="9"/>
      <c r="N119" s="9"/>
      <c r="O119" s="9"/>
      <c r="P119" s="9"/>
      <c r="Q119" s="9"/>
      <c r="R119" s="9"/>
      <c r="S119" s="9"/>
      <c r="T119" s="9"/>
      <c r="U119" s="9"/>
      <c r="V119" s="595"/>
      <c r="W119" s="583" t="s">
        <v>607</v>
      </c>
      <c r="X119" s="549"/>
      <c r="Y119" s="525"/>
      <c r="Z119" s="9"/>
      <c r="AA119" s="9"/>
      <c r="AB119" s="9"/>
      <c r="AC119" s="9"/>
      <c r="AD119" s="590"/>
    </row>
    <row r="120" spans="1:30" ht="13.5" customHeight="1">
      <c r="A120" s="8"/>
      <c r="B120" s="9"/>
      <c r="C120" s="9"/>
      <c r="D120" s="9"/>
      <c r="E120" s="9"/>
      <c r="F120" s="9"/>
      <c r="G120" s="9"/>
      <c r="H120" s="9"/>
      <c r="I120" s="9"/>
      <c r="J120" s="9"/>
      <c r="K120" s="9"/>
      <c r="L120" s="9"/>
      <c r="M120" s="9"/>
      <c r="N120" s="9"/>
      <c r="O120" s="9"/>
      <c r="P120" s="9"/>
      <c r="Q120" s="9"/>
      <c r="R120" s="9"/>
      <c r="S120" s="9"/>
      <c r="T120" s="9"/>
      <c r="U120" s="9"/>
      <c r="V120" s="595"/>
      <c r="W120" s="583" t="s">
        <v>608</v>
      </c>
      <c r="X120" s="549"/>
      <c r="Y120" s="525"/>
      <c r="Z120" s="9"/>
      <c r="AA120" s="9"/>
      <c r="AB120" s="9"/>
      <c r="AC120" s="9"/>
      <c r="AD120" s="590"/>
    </row>
    <row r="121" spans="1:30" ht="13.5" customHeight="1">
      <c r="A121" s="8"/>
      <c r="B121" s="9"/>
      <c r="C121" s="9"/>
      <c r="D121" s="9"/>
      <c r="E121" s="9"/>
      <c r="F121" s="9"/>
      <c r="G121" s="9"/>
      <c r="H121" s="9"/>
      <c r="I121" s="9"/>
      <c r="J121" s="9"/>
      <c r="K121" s="9"/>
      <c r="L121" s="9"/>
      <c r="M121" s="9"/>
      <c r="N121" s="9"/>
      <c r="O121" s="9"/>
      <c r="P121" s="9"/>
      <c r="Q121" s="9"/>
      <c r="R121" s="9"/>
      <c r="S121" s="9"/>
      <c r="T121" s="9"/>
      <c r="U121" s="9"/>
      <c r="V121" s="595"/>
      <c r="W121" s="583" t="s">
        <v>609</v>
      </c>
      <c r="X121" s="549"/>
      <c r="Y121" s="525"/>
      <c r="Z121" s="9"/>
      <c r="AA121" s="9"/>
      <c r="AB121" s="9"/>
      <c r="AC121" s="9"/>
      <c r="AD121" s="590"/>
    </row>
    <row r="122" spans="1:30" ht="13.5" customHeight="1">
      <c r="A122" s="8"/>
      <c r="B122" s="9"/>
      <c r="C122" s="9"/>
      <c r="D122" s="9"/>
      <c r="E122" s="9"/>
      <c r="F122" s="9"/>
      <c r="G122" s="9"/>
      <c r="H122" s="9"/>
      <c r="I122" s="9"/>
      <c r="J122" s="9"/>
      <c r="K122" s="9"/>
      <c r="L122" s="9"/>
      <c r="M122" s="9"/>
      <c r="N122" s="9"/>
      <c r="O122" s="9"/>
      <c r="P122" s="9"/>
      <c r="Q122" s="9"/>
      <c r="R122" s="9"/>
      <c r="S122" s="9"/>
      <c r="T122" s="9"/>
      <c r="U122" s="9"/>
      <c r="V122" s="595"/>
      <c r="W122" s="583" t="s">
        <v>610</v>
      </c>
      <c r="X122" s="549"/>
      <c r="Y122" s="525"/>
      <c r="Z122" s="9"/>
      <c r="AA122" s="9"/>
      <c r="AB122" s="9"/>
      <c r="AC122" s="9"/>
      <c r="AD122" s="590"/>
    </row>
    <row r="123" spans="1:30" ht="13.5" customHeight="1">
      <c r="A123" s="8"/>
      <c r="B123" s="9"/>
      <c r="C123" s="9"/>
      <c r="D123" s="9"/>
      <c r="E123" s="9"/>
      <c r="F123" s="9"/>
      <c r="G123" s="9"/>
      <c r="H123" s="9"/>
      <c r="I123" s="9"/>
      <c r="J123" s="9"/>
      <c r="K123" s="9"/>
      <c r="L123" s="9"/>
      <c r="M123" s="9"/>
      <c r="N123" s="9"/>
      <c r="O123" s="9"/>
      <c r="P123" s="9"/>
      <c r="Q123" s="9"/>
      <c r="R123" s="9"/>
      <c r="S123" s="9"/>
      <c r="T123" s="9"/>
      <c r="U123" s="9"/>
      <c r="V123" s="595"/>
      <c r="W123" s="583" t="s">
        <v>611</v>
      </c>
      <c r="X123" s="549"/>
      <c r="Y123" s="525"/>
      <c r="Z123" s="9"/>
      <c r="AA123" s="9"/>
      <c r="AB123" s="9"/>
      <c r="AC123" s="9"/>
      <c r="AD123" s="590"/>
    </row>
    <row r="124" spans="1:30" ht="13.5" customHeight="1">
      <c r="A124" s="8"/>
      <c r="B124" s="9"/>
      <c r="C124" s="9"/>
      <c r="D124" s="9"/>
      <c r="E124" s="9"/>
      <c r="F124" s="9"/>
      <c r="G124" s="9"/>
      <c r="H124" s="9"/>
      <c r="I124" s="9"/>
      <c r="J124" s="9"/>
      <c r="K124" s="9"/>
      <c r="L124" s="9"/>
      <c r="M124" s="9"/>
      <c r="N124" s="9"/>
      <c r="O124" s="9"/>
      <c r="P124" s="9"/>
      <c r="Q124" s="9"/>
      <c r="R124" s="9"/>
      <c r="S124" s="9"/>
      <c r="T124" s="9"/>
      <c r="U124" s="9"/>
      <c r="V124" s="595"/>
      <c r="W124" s="583" t="s">
        <v>612</v>
      </c>
      <c r="X124" s="549"/>
      <c r="Y124" s="525"/>
      <c r="Z124" s="9"/>
      <c r="AA124" s="9"/>
      <c r="AB124" s="9"/>
      <c r="AC124" s="9"/>
      <c r="AD124" s="590"/>
    </row>
    <row r="125" spans="1:30" ht="13.5" customHeight="1">
      <c r="A125" s="8"/>
      <c r="B125" s="9"/>
      <c r="C125" s="9"/>
      <c r="D125" s="9"/>
      <c r="E125" s="9"/>
      <c r="F125" s="9"/>
      <c r="G125" s="9"/>
      <c r="H125" s="9"/>
      <c r="I125" s="9"/>
      <c r="J125" s="9"/>
      <c r="K125" s="9"/>
      <c r="L125" s="9"/>
      <c r="M125" s="9"/>
      <c r="N125" s="9"/>
      <c r="O125" s="9"/>
      <c r="P125" s="9"/>
      <c r="Q125" s="9"/>
      <c r="R125" s="9"/>
      <c r="S125" s="9"/>
      <c r="T125" s="9"/>
      <c r="U125" s="9"/>
      <c r="V125" s="595"/>
      <c r="W125" s="583" t="s">
        <v>613</v>
      </c>
      <c r="X125" s="549"/>
      <c r="Y125" s="525"/>
      <c r="Z125" s="9"/>
      <c r="AA125" s="9"/>
      <c r="AB125" s="9"/>
      <c r="AC125" s="9"/>
      <c r="AD125" s="590"/>
    </row>
    <row r="126" spans="1:30" ht="13.5" customHeight="1">
      <c r="A126" s="8"/>
      <c r="B126" s="9"/>
      <c r="C126" s="9"/>
      <c r="D126" s="9"/>
      <c r="E126" s="9"/>
      <c r="F126" s="9"/>
      <c r="G126" s="9"/>
      <c r="H126" s="9"/>
      <c r="I126" s="9"/>
      <c r="J126" s="9"/>
      <c r="K126" s="9"/>
      <c r="L126" s="9"/>
      <c r="M126" s="9"/>
      <c r="N126" s="9"/>
      <c r="O126" s="9"/>
      <c r="P126" s="9"/>
      <c r="Q126" s="9"/>
      <c r="R126" s="9"/>
      <c r="S126" s="9"/>
      <c r="T126" s="9"/>
      <c r="U126" s="9"/>
      <c r="V126" s="595"/>
      <c r="W126" s="583" t="s">
        <v>614</v>
      </c>
      <c r="X126" s="549"/>
      <c r="Y126" s="525"/>
      <c r="Z126" s="9"/>
      <c r="AA126" s="9"/>
      <c r="AB126" s="9"/>
      <c r="AC126" s="9"/>
      <c r="AD126" s="590"/>
    </row>
    <row r="127" spans="1:30" ht="13.5" customHeight="1">
      <c r="A127" s="8"/>
      <c r="B127" s="9"/>
      <c r="C127" s="9"/>
      <c r="D127" s="9"/>
      <c r="E127" s="9"/>
      <c r="F127" s="9"/>
      <c r="G127" s="9"/>
      <c r="H127" s="9"/>
      <c r="I127" s="9"/>
      <c r="J127" s="9"/>
      <c r="K127" s="9"/>
      <c r="L127" s="9"/>
      <c r="M127" s="9"/>
      <c r="N127" s="9"/>
      <c r="O127" s="9"/>
      <c r="P127" s="9"/>
      <c r="Q127" s="9"/>
      <c r="R127" s="9"/>
      <c r="S127" s="9"/>
      <c r="T127" s="9"/>
      <c r="U127" s="9"/>
      <c r="V127" s="595"/>
      <c r="W127" s="583" t="s">
        <v>615</v>
      </c>
      <c r="X127" s="549"/>
      <c r="Y127" s="525"/>
      <c r="Z127" s="9"/>
      <c r="AA127" s="9"/>
      <c r="AB127" s="9"/>
      <c r="AC127" s="9"/>
      <c r="AD127" s="590"/>
    </row>
    <row r="128" spans="1:30" ht="13.5" customHeight="1">
      <c r="A128" s="8"/>
      <c r="B128" s="9"/>
      <c r="C128" s="9"/>
      <c r="D128" s="9"/>
      <c r="E128" s="9"/>
      <c r="F128" s="9"/>
      <c r="G128" s="9"/>
      <c r="H128" s="9"/>
      <c r="I128" s="9"/>
      <c r="J128" s="9"/>
      <c r="K128" s="9"/>
      <c r="L128" s="9"/>
      <c r="M128" s="9"/>
      <c r="N128" s="9"/>
      <c r="O128" s="9"/>
      <c r="P128" s="9"/>
      <c r="Q128" s="9"/>
      <c r="R128" s="9"/>
      <c r="S128" s="9"/>
      <c r="T128" s="9"/>
      <c r="U128" s="9"/>
      <c r="V128" s="595"/>
      <c r="W128" s="583" t="s">
        <v>616</v>
      </c>
      <c r="X128" s="549"/>
      <c r="Y128" s="525"/>
      <c r="Z128" s="9"/>
      <c r="AA128" s="9"/>
      <c r="AB128" s="9"/>
      <c r="AC128" s="9"/>
      <c r="AD128" s="590"/>
    </row>
    <row r="129" spans="1:30" ht="13.5" customHeight="1">
      <c r="A129" s="8"/>
      <c r="B129" s="9"/>
      <c r="C129" s="9"/>
      <c r="D129" s="9"/>
      <c r="E129" s="9"/>
      <c r="F129" s="9"/>
      <c r="G129" s="9"/>
      <c r="H129" s="9"/>
      <c r="I129" s="9"/>
      <c r="J129" s="9"/>
      <c r="K129" s="9"/>
      <c r="L129" s="9"/>
      <c r="M129" s="9"/>
      <c r="N129" s="9"/>
      <c r="O129" s="9"/>
      <c r="P129" s="9"/>
      <c r="Q129" s="9"/>
      <c r="R129" s="9"/>
      <c r="S129" s="9"/>
      <c r="T129" s="9"/>
      <c r="U129" s="9"/>
      <c r="V129" s="595"/>
      <c r="W129" s="583" t="s">
        <v>617</v>
      </c>
      <c r="X129" s="549"/>
      <c r="Y129" s="525"/>
      <c r="Z129" s="9"/>
      <c r="AA129" s="9"/>
      <c r="AB129" s="9"/>
      <c r="AC129" s="9"/>
      <c r="AD129" s="590"/>
    </row>
    <row r="130" spans="1:30" ht="13.5" customHeight="1">
      <c r="A130" s="8"/>
      <c r="B130" s="9"/>
      <c r="C130" s="9"/>
      <c r="D130" s="9"/>
      <c r="E130" s="9"/>
      <c r="F130" s="9"/>
      <c r="G130" s="9"/>
      <c r="H130" s="9"/>
      <c r="I130" s="9"/>
      <c r="J130" s="9"/>
      <c r="K130" s="9"/>
      <c r="L130" s="9"/>
      <c r="M130" s="9"/>
      <c r="N130" s="9"/>
      <c r="O130" s="9"/>
      <c r="P130" s="9"/>
      <c r="Q130" s="9"/>
      <c r="R130" s="9"/>
      <c r="S130" s="9"/>
      <c r="T130" s="9"/>
      <c r="U130" s="9"/>
      <c r="V130" s="595"/>
      <c r="W130" s="583" t="s">
        <v>618</v>
      </c>
      <c r="X130" s="549"/>
      <c r="Y130" s="525"/>
      <c r="Z130" s="9"/>
      <c r="AA130" s="9"/>
      <c r="AB130" s="9"/>
      <c r="AC130" s="9"/>
      <c r="AD130" s="590"/>
    </row>
    <row r="131" spans="1:30" ht="13.5" customHeight="1">
      <c r="A131" s="8"/>
      <c r="B131" s="9"/>
      <c r="C131" s="9"/>
      <c r="D131" s="9"/>
      <c r="E131" s="9"/>
      <c r="F131" s="9"/>
      <c r="G131" s="9"/>
      <c r="H131" s="9"/>
      <c r="I131" s="9"/>
      <c r="J131" s="9"/>
      <c r="K131" s="9"/>
      <c r="L131" s="9"/>
      <c r="M131" s="9"/>
      <c r="N131" s="9"/>
      <c r="O131" s="9"/>
      <c r="P131" s="9"/>
      <c r="Q131" s="9"/>
      <c r="R131" s="9"/>
      <c r="S131" s="9"/>
      <c r="T131" s="9"/>
      <c r="U131" s="9"/>
      <c r="V131" s="595"/>
      <c r="W131" s="583" t="s">
        <v>619</v>
      </c>
      <c r="X131" s="549"/>
      <c r="Y131" s="525"/>
      <c r="Z131" s="9"/>
      <c r="AA131" s="9"/>
      <c r="AB131" s="9"/>
      <c r="AC131" s="9"/>
      <c r="AD131" s="590"/>
    </row>
    <row r="132" spans="1:30" ht="13.5" customHeight="1">
      <c r="A132" s="8"/>
      <c r="B132" s="9"/>
      <c r="C132" s="9"/>
      <c r="D132" s="9"/>
      <c r="E132" s="9"/>
      <c r="F132" s="9"/>
      <c r="G132" s="9"/>
      <c r="H132" s="9"/>
      <c r="I132" s="9"/>
      <c r="J132" s="9"/>
      <c r="K132" s="9"/>
      <c r="L132" s="9"/>
      <c r="M132" s="9"/>
      <c r="N132" s="9"/>
      <c r="O132" s="9"/>
      <c r="P132" s="9"/>
      <c r="Q132" s="9"/>
      <c r="R132" s="9"/>
      <c r="S132" s="9"/>
      <c r="T132" s="9"/>
      <c r="U132" s="9"/>
      <c r="V132" s="595"/>
      <c r="W132" s="583" t="s">
        <v>620</v>
      </c>
      <c r="X132" s="549"/>
      <c r="Y132" s="525"/>
      <c r="Z132" s="9"/>
      <c r="AA132" s="9"/>
      <c r="AB132" s="9"/>
      <c r="AC132" s="9"/>
      <c r="AD132" s="590"/>
    </row>
    <row r="133" spans="1:30" ht="13.5" customHeight="1">
      <c r="A133" s="8"/>
      <c r="B133" s="9"/>
      <c r="C133" s="9"/>
      <c r="D133" s="9"/>
      <c r="E133" s="9"/>
      <c r="F133" s="9"/>
      <c r="G133" s="9"/>
      <c r="H133" s="9"/>
      <c r="I133" s="9"/>
      <c r="J133" s="9"/>
      <c r="K133" s="9"/>
      <c r="L133" s="9"/>
      <c r="M133" s="9"/>
      <c r="N133" s="9"/>
      <c r="O133" s="9"/>
      <c r="P133" s="9"/>
      <c r="Q133" s="9"/>
      <c r="R133" s="9"/>
      <c r="S133" s="9"/>
      <c r="T133" s="9"/>
      <c r="U133" s="9"/>
      <c r="V133" s="595"/>
      <c r="W133" s="583" t="s">
        <v>621</v>
      </c>
      <c r="X133" s="549"/>
      <c r="Y133" s="525"/>
      <c r="Z133" s="9"/>
      <c r="AA133" s="9"/>
      <c r="AB133" s="9"/>
      <c r="AC133" s="9"/>
      <c r="AD133" s="590"/>
    </row>
    <row r="134" spans="1:30" ht="13.5" customHeight="1">
      <c r="A134" s="8"/>
      <c r="B134" s="9"/>
      <c r="C134" s="9"/>
      <c r="D134" s="9"/>
      <c r="E134" s="9"/>
      <c r="F134" s="9"/>
      <c r="G134" s="9"/>
      <c r="H134" s="9"/>
      <c r="I134" s="9"/>
      <c r="J134" s="9"/>
      <c r="K134" s="9"/>
      <c r="L134" s="9"/>
      <c r="M134" s="9"/>
      <c r="N134" s="9"/>
      <c r="O134" s="9"/>
      <c r="P134" s="9"/>
      <c r="Q134" s="9"/>
      <c r="R134" s="9"/>
      <c r="S134" s="9"/>
      <c r="T134" s="9"/>
      <c r="U134" s="9"/>
      <c r="V134" s="595"/>
      <c r="W134" s="583" t="s">
        <v>622</v>
      </c>
      <c r="X134" s="549"/>
      <c r="Y134" s="525"/>
      <c r="Z134" s="9"/>
      <c r="AA134" s="9"/>
      <c r="AB134" s="9"/>
      <c r="AC134" s="9"/>
      <c r="AD134" s="590"/>
    </row>
    <row r="135" spans="1:30" ht="13.5" customHeight="1">
      <c r="A135" s="8"/>
      <c r="B135" s="9"/>
      <c r="C135" s="9"/>
      <c r="D135" s="9"/>
      <c r="E135" s="9"/>
      <c r="F135" s="9"/>
      <c r="G135" s="9"/>
      <c r="H135" s="9"/>
      <c r="I135" s="9"/>
      <c r="J135" s="9"/>
      <c r="K135" s="9"/>
      <c r="L135" s="9"/>
      <c r="M135" s="9"/>
      <c r="N135" s="9"/>
      <c r="O135" s="9"/>
      <c r="P135" s="9"/>
      <c r="Q135" s="9"/>
      <c r="R135" s="9"/>
      <c r="S135" s="9"/>
      <c r="T135" s="9"/>
      <c r="U135" s="9"/>
      <c r="V135" s="595"/>
      <c r="W135" s="583" t="s">
        <v>623</v>
      </c>
      <c r="X135" s="549"/>
      <c r="Y135" s="525"/>
      <c r="Z135" s="9"/>
      <c r="AA135" s="9"/>
      <c r="AB135" s="9"/>
      <c r="AC135" s="9"/>
      <c r="AD135" s="590"/>
    </row>
    <row r="136" spans="1:30" ht="13.5" customHeight="1">
      <c r="A136" s="8"/>
      <c r="B136" s="9"/>
      <c r="C136" s="9"/>
      <c r="D136" s="9"/>
      <c r="E136" s="9"/>
      <c r="F136" s="9"/>
      <c r="G136" s="9"/>
      <c r="H136" s="9"/>
      <c r="I136" s="9"/>
      <c r="J136" s="9"/>
      <c r="K136" s="9"/>
      <c r="L136" s="9"/>
      <c r="M136" s="9"/>
      <c r="N136" s="9"/>
      <c r="O136" s="9"/>
      <c r="P136" s="9"/>
      <c r="Q136" s="9"/>
      <c r="R136" s="9"/>
      <c r="S136" s="9"/>
      <c r="T136" s="9"/>
      <c r="U136" s="9"/>
      <c r="V136" s="595"/>
      <c r="W136" s="583" t="s">
        <v>624</v>
      </c>
      <c r="X136" s="549"/>
      <c r="Y136" s="525"/>
      <c r="Z136" s="9"/>
      <c r="AA136" s="9"/>
      <c r="AB136" s="9"/>
      <c r="AC136" s="9"/>
      <c r="AD136" s="590"/>
    </row>
    <row r="137" spans="1:30" ht="13.5" customHeight="1">
      <c r="A137" s="8"/>
      <c r="B137" s="9"/>
      <c r="C137" s="9"/>
      <c r="D137" s="9"/>
      <c r="E137" s="9"/>
      <c r="F137" s="9"/>
      <c r="G137" s="9"/>
      <c r="H137" s="9"/>
      <c r="I137" s="9"/>
      <c r="J137" s="9"/>
      <c r="K137" s="9"/>
      <c r="L137" s="9"/>
      <c r="M137" s="9"/>
      <c r="N137" s="9"/>
      <c r="O137" s="9"/>
      <c r="P137" s="9"/>
      <c r="Q137" s="9"/>
      <c r="R137" s="9"/>
      <c r="S137" s="9"/>
      <c r="T137" s="9"/>
      <c r="U137" s="9"/>
      <c r="V137" s="595"/>
      <c r="W137" s="583" t="s">
        <v>625</v>
      </c>
      <c r="X137" s="549"/>
      <c r="Y137" s="525"/>
      <c r="Z137" s="9"/>
      <c r="AA137" s="9"/>
      <c r="AB137" s="9"/>
      <c r="AC137" s="9"/>
      <c r="AD137" s="590"/>
    </row>
    <row r="138" spans="1:30" ht="13.5" customHeight="1">
      <c r="A138" s="8"/>
      <c r="B138" s="9"/>
      <c r="C138" s="9"/>
      <c r="D138" s="9"/>
      <c r="E138" s="9"/>
      <c r="F138" s="9"/>
      <c r="G138" s="9"/>
      <c r="H138" s="9"/>
      <c r="I138" s="9"/>
      <c r="J138" s="9"/>
      <c r="K138" s="9"/>
      <c r="L138" s="9"/>
      <c r="M138" s="9"/>
      <c r="N138" s="9"/>
      <c r="O138" s="9"/>
      <c r="P138" s="9"/>
      <c r="Q138" s="9"/>
      <c r="R138" s="9"/>
      <c r="S138" s="9"/>
      <c r="T138" s="9"/>
      <c r="U138" s="9"/>
      <c r="V138" s="595"/>
      <c r="W138" s="583" t="s">
        <v>626</v>
      </c>
      <c r="X138" s="549"/>
      <c r="Y138" s="525"/>
      <c r="Z138" s="9"/>
      <c r="AA138" s="9"/>
      <c r="AB138" s="9"/>
      <c r="AC138" s="9"/>
      <c r="AD138" s="590"/>
    </row>
    <row r="139" spans="1:30" ht="13.5" customHeight="1">
      <c r="A139" s="8"/>
      <c r="B139" s="9"/>
      <c r="C139" s="9"/>
      <c r="D139" s="9"/>
      <c r="E139" s="9"/>
      <c r="F139" s="9"/>
      <c r="G139" s="9"/>
      <c r="H139" s="9"/>
      <c r="I139" s="9"/>
      <c r="J139" s="9"/>
      <c r="K139" s="9"/>
      <c r="L139" s="9"/>
      <c r="M139" s="9"/>
      <c r="N139" s="9"/>
      <c r="O139" s="9"/>
      <c r="P139" s="9"/>
      <c r="Q139" s="9"/>
      <c r="R139" s="9"/>
      <c r="S139" s="9"/>
      <c r="T139" s="9"/>
      <c r="U139" s="9"/>
      <c r="V139" s="595"/>
      <c r="W139" s="583" t="s">
        <v>627</v>
      </c>
      <c r="X139" s="549"/>
      <c r="Y139" s="525"/>
      <c r="Z139" s="9"/>
      <c r="AA139" s="9"/>
      <c r="AB139" s="9"/>
      <c r="AC139" s="9"/>
      <c r="AD139" s="590"/>
    </row>
    <row r="140" spans="1:30" ht="13.5" customHeight="1">
      <c r="A140" s="8"/>
      <c r="B140" s="9"/>
      <c r="C140" s="9"/>
      <c r="D140" s="9"/>
      <c r="E140" s="9"/>
      <c r="F140" s="9"/>
      <c r="G140" s="9"/>
      <c r="H140" s="9"/>
      <c r="I140" s="9"/>
      <c r="J140" s="9"/>
      <c r="K140" s="9"/>
      <c r="L140" s="9"/>
      <c r="M140" s="9"/>
      <c r="N140" s="9"/>
      <c r="O140" s="9"/>
      <c r="P140" s="9"/>
      <c r="Q140" s="9"/>
      <c r="R140" s="9"/>
      <c r="S140" s="9"/>
      <c r="T140" s="9"/>
      <c r="U140" s="9"/>
      <c r="V140" s="595"/>
      <c r="W140" s="583" t="s">
        <v>628</v>
      </c>
      <c r="X140" s="549"/>
      <c r="Y140" s="525"/>
      <c r="Z140" s="9"/>
      <c r="AA140" s="9"/>
      <c r="AB140" s="9"/>
      <c r="AC140" s="9"/>
      <c r="AD140" s="590"/>
    </row>
    <row r="141" spans="1:30" ht="13.5" customHeight="1">
      <c r="A141" s="8"/>
      <c r="B141" s="9"/>
      <c r="C141" s="9"/>
      <c r="D141" s="9"/>
      <c r="E141" s="9"/>
      <c r="F141" s="9"/>
      <c r="G141" s="9"/>
      <c r="H141" s="9"/>
      <c r="I141" s="9"/>
      <c r="J141" s="9"/>
      <c r="K141" s="9"/>
      <c r="L141" s="9"/>
      <c r="M141" s="9"/>
      <c r="N141" s="9"/>
      <c r="O141" s="9"/>
      <c r="P141" s="9"/>
      <c r="Q141" s="9"/>
      <c r="R141" s="9"/>
      <c r="S141" s="9"/>
      <c r="T141" s="9"/>
      <c r="U141" s="9"/>
      <c r="V141" s="595"/>
      <c r="W141" s="583" t="s">
        <v>629</v>
      </c>
      <c r="X141" s="549"/>
      <c r="Y141" s="525"/>
      <c r="Z141" s="9"/>
      <c r="AA141" s="9"/>
      <c r="AB141" s="9"/>
      <c r="AC141" s="9"/>
      <c r="AD141" s="590"/>
    </row>
    <row r="142" spans="1:30" ht="13.5" customHeight="1">
      <c r="A142" s="8"/>
      <c r="B142" s="9"/>
      <c r="C142" s="9"/>
      <c r="D142" s="9"/>
      <c r="E142" s="9"/>
      <c r="F142" s="9"/>
      <c r="G142" s="9"/>
      <c r="H142" s="9"/>
      <c r="I142" s="9"/>
      <c r="J142" s="9"/>
      <c r="K142" s="9"/>
      <c r="L142" s="9"/>
      <c r="M142" s="9"/>
      <c r="N142" s="9"/>
      <c r="O142" s="9"/>
      <c r="P142" s="9"/>
      <c r="Q142" s="9"/>
      <c r="R142" s="9"/>
      <c r="S142" s="9"/>
      <c r="T142" s="9"/>
      <c r="U142" s="9"/>
      <c r="V142" s="595"/>
      <c r="W142" s="583" t="s">
        <v>630</v>
      </c>
      <c r="X142" s="549"/>
      <c r="Y142" s="525"/>
      <c r="Z142" s="9"/>
      <c r="AA142" s="9"/>
      <c r="AB142" s="9"/>
      <c r="AC142" s="9"/>
      <c r="AD142" s="590"/>
    </row>
    <row r="143" spans="1:30" ht="13.5" customHeight="1">
      <c r="A143" s="8"/>
      <c r="B143" s="9"/>
      <c r="C143" s="9"/>
      <c r="D143" s="9"/>
      <c r="E143" s="9"/>
      <c r="F143" s="9"/>
      <c r="G143" s="9"/>
      <c r="H143" s="9"/>
      <c r="I143" s="9"/>
      <c r="J143" s="9"/>
      <c r="K143" s="9"/>
      <c r="L143" s="9"/>
      <c r="M143" s="9"/>
      <c r="N143" s="9"/>
      <c r="O143" s="9"/>
      <c r="P143" s="9"/>
      <c r="Q143" s="9"/>
      <c r="R143" s="9"/>
      <c r="S143" s="9"/>
      <c r="T143" s="9"/>
      <c r="U143" s="9"/>
      <c r="V143" s="595"/>
      <c r="W143" s="583" t="s">
        <v>631</v>
      </c>
      <c r="X143" s="549"/>
      <c r="Y143" s="525"/>
      <c r="Z143" s="9"/>
      <c r="AA143" s="9"/>
      <c r="AB143" s="9"/>
      <c r="AC143" s="9"/>
      <c r="AD143" s="590"/>
    </row>
    <row r="144" spans="1:30" ht="13.5" customHeight="1">
      <c r="A144" s="8"/>
      <c r="B144" s="9"/>
      <c r="C144" s="9"/>
      <c r="D144" s="9"/>
      <c r="E144" s="9"/>
      <c r="F144" s="9"/>
      <c r="G144" s="9"/>
      <c r="H144" s="9"/>
      <c r="I144" s="9"/>
      <c r="J144" s="9"/>
      <c r="K144" s="9"/>
      <c r="L144" s="9"/>
      <c r="M144" s="9"/>
      <c r="N144" s="9"/>
      <c r="O144" s="9"/>
      <c r="P144" s="9"/>
      <c r="Q144" s="9"/>
      <c r="R144" s="9"/>
      <c r="S144" s="9"/>
      <c r="T144" s="9"/>
      <c r="U144" s="9"/>
      <c r="V144" s="595"/>
      <c r="W144" s="583" t="s">
        <v>632</v>
      </c>
      <c r="X144" s="549"/>
      <c r="Y144" s="525"/>
      <c r="Z144" s="9"/>
      <c r="AA144" s="9"/>
      <c r="AB144" s="9"/>
      <c r="AC144" s="9"/>
      <c r="AD144" s="590"/>
    </row>
    <row r="145" spans="1:30" ht="13.5" customHeight="1">
      <c r="A145" s="8"/>
      <c r="B145" s="9"/>
      <c r="C145" s="9"/>
      <c r="D145" s="9"/>
      <c r="E145" s="9"/>
      <c r="F145" s="9"/>
      <c r="G145" s="9"/>
      <c r="H145" s="9"/>
      <c r="I145" s="9"/>
      <c r="J145" s="9"/>
      <c r="K145" s="9"/>
      <c r="L145" s="9"/>
      <c r="M145" s="9"/>
      <c r="N145" s="9"/>
      <c r="O145" s="9"/>
      <c r="P145" s="9"/>
      <c r="Q145" s="9"/>
      <c r="R145" s="9"/>
      <c r="S145" s="9"/>
      <c r="T145" s="9"/>
      <c r="U145" s="9"/>
      <c r="V145" s="595"/>
      <c r="W145" s="583" t="s">
        <v>633</v>
      </c>
      <c r="X145" s="549"/>
      <c r="Y145" s="525"/>
      <c r="Z145" s="9"/>
      <c r="AA145" s="9"/>
      <c r="AB145" s="9"/>
      <c r="AC145" s="9"/>
      <c r="AD145" s="590"/>
    </row>
    <row r="146" spans="1:30" ht="13.5" customHeight="1">
      <c r="A146" s="8"/>
      <c r="B146" s="9"/>
      <c r="C146" s="9"/>
      <c r="D146" s="9"/>
      <c r="E146" s="9"/>
      <c r="F146" s="9"/>
      <c r="G146" s="9"/>
      <c r="H146" s="9"/>
      <c r="I146" s="9"/>
      <c r="J146" s="9"/>
      <c r="K146" s="9"/>
      <c r="L146" s="9"/>
      <c r="M146" s="9"/>
      <c r="N146" s="9"/>
      <c r="O146" s="9"/>
      <c r="P146" s="9"/>
      <c r="Q146" s="9"/>
      <c r="R146" s="9"/>
      <c r="S146" s="9"/>
      <c r="T146" s="9"/>
      <c r="U146" s="9"/>
      <c r="V146" s="595"/>
      <c r="W146" s="583" t="s">
        <v>634</v>
      </c>
      <c r="X146" s="549"/>
      <c r="Y146" s="525"/>
      <c r="Z146" s="9"/>
      <c r="AA146" s="9"/>
      <c r="AB146" s="9"/>
      <c r="AC146" s="9"/>
      <c r="AD146" s="590"/>
    </row>
    <row r="147" spans="1:30" ht="13.5" customHeight="1">
      <c r="A147" s="8"/>
      <c r="B147" s="9"/>
      <c r="C147" s="9"/>
      <c r="D147" s="9"/>
      <c r="E147" s="9"/>
      <c r="F147" s="9"/>
      <c r="G147" s="9"/>
      <c r="H147" s="9"/>
      <c r="I147" s="9"/>
      <c r="J147" s="9"/>
      <c r="K147" s="9"/>
      <c r="L147" s="9"/>
      <c r="M147" s="9"/>
      <c r="N147" s="9"/>
      <c r="O147" s="9"/>
      <c r="P147" s="9"/>
      <c r="Q147" s="9"/>
      <c r="R147" s="9"/>
      <c r="S147" s="9"/>
      <c r="T147" s="9"/>
      <c r="U147" s="9"/>
      <c r="V147" s="595"/>
      <c r="W147" s="583" t="s">
        <v>635</v>
      </c>
      <c r="X147" s="549"/>
      <c r="Y147" s="525"/>
      <c r="Z147" s="9"/>
      <c r="AA147" s="9"/>
      <c r="AB147" s="9"/>
      <c r="AC147" s="9"/>
      <c r="AD147" s="590"/>
    </row>
    <row r="148" spans="1:30" ht="13.5" customHeight="1">
      <c r="A148" s="8"/>
      <c r="B148" s="9"/>
      <c r="C148" s="9"/>
      <c r="D148" s="9"/>
      <c r="E148" s="9"/>
      <c r="F148" s="9"/>
      <c r="G148" s="9"/>
      <c r="H148" s="9"/>
      <c r="I148" s="9"/>
      <c r="J148" s="9"/>
      <c r="K148" s="9"/>
      <c r="L148" s="9"/>
      <c r="M148" s="9"/>
      <c r="N148" s="9"/>
      <c r="O148" s="9"/>
      <c r="P148" s="9"/>
      <c r="Q148" s="9"/>
      <c r="R148" s="9"/>
      <c r="S148" s="9"/>
      <c r="T148" s="9"/>
      <c r="U148" s="9"/>
      <c r="V148" s="595"/>
      <c r="W148" s="583" t="s">
        <v>636</v>
      </c>
      <c r="X148" s="549"/>
      <c r="Y148" s="525"/>
      <c r="Z148" s="9"/>
      <c r="AA148" s="9"/>
      <c r="AB148" s="9"/>
      <c r="AC148" s="9"/>
      <c r="AD148" s="590"/>
    </row>
    <row r="149" spans="1:30" ht="13.5" customHeight="1">
      <c r="A149" s="8"/>
      <c r="B149" s="9"/>
      <c r="C149" s="9"/>
      <c r="D149" s="9"/>
      <c r="E149" s="9"/>
      <c r="F149" s="9"/>
      <c r="G149" s="9"/>
      <c r="H149" s="9"/>
      <c r="I149" s="9"/>
      <c r="J149" s="9"/>
      <c r="K149" s="9"/>
      <c r="L149" s="9"/>
      <c r="M149" s="9"/>
      <c r="N149" s="9"/>
      <c r="O149" s="9"/>
      <c r="P149" s="9"/>
      <c r="Q149" s="9"/>
      <c r="R149" s="9"/>
      <c r="S149" s="9"/>
      <c r="T149" s="9"/>
      <c r="U149" s="9"/>
      <c r="V149" s="595"/>
      <c r="W149" s="583" t="s">
        <v>637</v>
      </c>
      <c r="X149" s="549"/>
      <c r="Y149" s="525"/>
      <c r="Z149" s="9"/>
      <c r="AA149" s="9"/>
      <c r="AB149" s="9"/>
      <c r="AC149" s="9"/>
      <c r="AD149" s="590"/>
    </row>
    <row r="150" spans="1:30" ht="13.5" customHeight="1">
      <c r="A150" s="8"/>
      <c r="B150" s="9"/>
      <c r="C150" s="9"/>
      <c r="D150" s="9"/>
      <c r="E150" s="9"/>
      <c r="F150" s="9"/>
      <c r="G150" s="9"/>
      <c r="H150" s="9"/>
      <c r="I150" s="9"/>
      <c r="J150" s="9"/>
      <c r="K150" s="9"/>
      <c r="L150" s="9"/>
      <c r="M150" s="9"/>
      <c r="N150" s="9"/>
      <c r="O150" s="9"/>
      <c r="P150" s="9"/>
      <c r="Q150" s="9"/>
      <c r="R150" s="9"/>
      <c r="S150" s="9"/>
      <c r="T150" s="9"/>
      <c r="U150" s="9"/>
      <c r="V150" s="595"/>
      <c r="W150" s="583" t="s">
        <v>638</v>
      </c>
      <c r="X150" s="549"/>
      <c r="Y150" s="525"/>
      <c r="Z150" s="9"/>
      <c r="AA150" s="9"/>
      <c r="AB150" s="9"/>
      <c r="AC150" s="9"/>
      <c r="AD150" s="590"/>
    </row>
    <row r="151" spans="1:30" ht="13.5" customHeight="1">
      <c r="A151" s="8"/>
      <c r="B151" s="9"/>
      <c r="C151" s="9"/>
      <c r="D151" s="9"/>
      <c r="E151" s="9"/>
      <c r="F151" s="9"/>
      <c r="G151" s="9"/>
      <c r="H151" s="9"/>
      <c r="I151" s="9"/>
      <c r="J151" s="9"/>
      <c r="K151" s="9"/>
      <c r="L151" s="9"/>
      <c r="M151" s="9"/>
      <c r="N151" s="9"/>
      <c r="O151" s="9"/>
      <c r="P151" s="9"/>
      <c r="Q151" s="9"/>
      <c r="R151" s="9"/>
      <c r="S151" s="9"/>
      <c r="T151" s="9"/>
      <c r="U151" s="9"/>
      <c r="V151" s="595"/>
      <c r="W151" s="583" t="s">
        <v>639</v>
      </c>
      <c r="X151" s="549"/>
      <c r="Y151" s="525"/>
      <c r="Z151" s="9"/>
      <c r="AA151" s="9"/>
      <c r="AB151" s="9"/>
      <c r="AC151" s="9"/>
      <c r="AD151" s="590"/>
    </row>
    <row r="152" spans="1:30" ht="13.5" customHeight="1">
      <c r="A152" s="8"/>
      <c r="B152" s="9"/>
      <c r="C152" s="9"/>
      <c r="D152" s="9"/>
      <c r="E152" s="9"/>
      <c r="F152" s="9"/>
      <c r="G152" s="9"/>
      <c r="H152" s="9"/>
      <c r="I152" s="9"/>
      <c r="J152" s="9"/>
      <c r="K152" s="9"/>
      <c r="L152" s="9"/>
      <c r="M152" s="9"/>
      <c r="N152" s="9"/>
      <c r="O152" s="9"/>
      <c r="P152" s="9"/>
      <c r="Q152" s="9"/>
      <c r="R152" s="9"/>
      <c r="S152" s="9"/>
      <c r="T152" s="9"/>
      <c r="U152" s="9"/>
      <c r="V152" s="595"/>
      <c r="W152" s="583" t="s">
        <v>640</v>
      </c>
      <c r="X152" s="549"/>
      <c r="Y152" s="525"/>
      <c r="Z152" s="9"/>
      <c r="AA152" s="9"/>
      <c r="AB152" s="9"/>
      <c r="AC152" s="9"/>
      <c r="AD152" s="590"/>
    </row>
    <row r="153" spans="1:30" ht="13.5" customHeight="1">
      <c r="A153" s="8"/>
      <c r="B153" s="9"/>
      <c r="C153" s="9"/>
      <c r="D153" s="9"/>
      <c r="E153" s="9"/>
      <c r="F153" s="9"/>
      <c r="G153" s="9"/>
      <c r="H153" s="9"/>
      <c r="I153" s="9"/>
      <c r="J153" s="9"/>
      <c r="K153" s="9"/>
      <c r="L153" s="9"/>
      <c r="M153" s="9"/>
      <c r="N153" s="9"/>
      <c r="O153" s="9"/>
      <c r="P153" s="9"/>
      <c r="Q153" s="9"/>
      <c r="R153" s="9"/>
      <c r="S153" s="9"/>
      <c r="T153" s="9"/>
      <c r="U153" s="9"/>
      <c r="V153" s="595"/>
      <c r="W153" s="583" t="s">
        <v>641</v>
      </c>
      <c r="X153" s="549"/>
      <c r="Y153" s="525"/>
      <c r="Z153" s="9"/>
      <c r="AA153" s="9"/>
      <c r="AB153" s="9"/>
      <c r="AC153" s="9"/>
      <c r="AD153" s="590"/>
    </row>
    <row r="154" spans="1:30" ht="13.5" customHeight="1">
      <c r="A154" s="8"/>
      <c r="B154" s="9"/>
      <c r="C154" s="9"/>
      <c r="D154" s="9"/>
      <c r="E154" s="9"/>
      <c r="F154" s="9"/>
      <c r="G154" s="9"/>
      <c r="H154" s="9"/>
      <c r="I154" s="9"/>
      <c r="J154" s="9"/>
      <c r="K154" s="9"/>
      <c r="L154" s="9"/>
      <c r="M154" s="9"/>
      <c r="N154" s="9"/>
      <c r="O154" s="9"/>
      <c r="P154" s="9"/>
      <c r="Q154" s="9"/>
      <c r="R154" s="9"/>
      <c r="S154" s="9"/>
      <c r="T154" s="9"/>
      <c r="U154" s="9"/>
      <c r="V154" s="595"/>
      <c r="W154" s="583" t="s">
        <v>642</v>
      </c>
      <c r="X154" s="549"/>
      <c r="Y154" s="525"/>
      <c r="Z154" s="9"/>
      <c r="AA154" s="9"/>
      <c r="AB154" s="9"/>
      <c r="AC154" s="9"/>
      <c r="AD154" s="590"/>
    </row>
    <row r="155" spans="1:30" ht="13.5" customHeight="1">
      <c r="A155" s="8"/>
      <c r="B155" s="9"/>
      <c r="C155" s="9"/>
      <c r="D155" s="9"/>
      <c r="E155" s="9"/>
      <c r="F155" s="9"/>
      <c r="G155" s="9"/>
      <c r="H155" s="9"/>
      <c r="I155" s="9"/>
      <c r="J155" s="9"/>
      <c r="K155" s="9"/>
      <c r="L155" s="9"/>
      <c r="M155" s="9"/>
      <c r="N155" s="9"/>
      <c r="O155" s="9"/>
      <c r="P155" s="9"/>
      <c r="Q155" s="9"/>
      <c r="R155" s="9"/>
      <c r="S155" s="9"/>
      <c r="T155" s="9"/>
      <c r="U155" s="9"/>
      <c r="V155" s="595"/>
      <c r="W155" s="583" t="s">
        <v>643</v>
      </c>
      <c r="X155" s="549"/>
      <c r="Y155" s="525"/>
      <c r="Z155" s="9"/>
      <c r="AA155" s="9"/>
      <c r="AB155" s="9"/>
      <c r="AC155" s="9"/>
      <c r="AD155" s="590"/>
    </row>
    <row r="156" spans="1:30" ht="13.5" customHeight="1">
      <c r="A156" s="8"/>
      <c r="B156" s="9"/>
      <c r="C156" s="9"/>
      <c r="D156" s="9"/>
      <c r="E156" s="9"/>
      <c r="F156" s="9"/>
      <c r="G156" s="9"/>
      <c r="H156" s="9"/>
      <c r="I156" s="9"/>
      <c r="J156" s="9"/>
      <c r="K156" s="9"/>
      <c r="L156" s="9"/>
      <c r="M156" s="9"/>
      <c r="N156" s="9"/>
      <c r="O156" s="9"/>
      <c r="P156" s="9"/>
      <c r="Q156" s="9"/>
      <c r="R156" s="9"/>
      <c r="S156" s="9"/>
      <c r="T156" s="9"/>
      <c r="U156" s="9"/>
      <c r="V156" s="595"/>
      <c r="W156" s="583" t="s">
        <v>644</v>
      </c>
      <c r="X156" s="549"/>
      <c r="Y156" s="525"/>
      <c r="Z156" s="9"/>
      <c r="AA156" s="9"/>
      <c r="AB156" s="9"/>
      <c r="AC156" s="9"/>
      <c r="AD156" s="590"/>
    </row>
    <row r="157" spans="1:30" ht="13.5" customHeight="1">
      <c r="A157" s="8"/>
      <c r="B157" s="9"/>
      <c r="C157" s="9"/>
      <c r="D157" s="9"/>
      <c r="E157" s="9"/>
      <c r="F157" s="9"/>
      <c r="G157" s="9"/>
      <c r="H157" s="9"/>
      <c r="I157" s="9"/>
      <c r="J157" s="9"/>
      <c r="K157" s="9"/>
      <c r="L157" s="9"/>
      <c r="M157" s="9"/>
      <c r="N157" s="9"/>
      <c r="O157" s="9"/>
      <c r="P157" s="9"/>
      <c r="Q157" s="9"/>
      <c r="R157" s="9"/>
      <c r="S157" s="9"/>
      <c r="T157" s="9"/>
      <c r="U157" s="9"/>
      <c r="V157" s="595"/>
      <c r="W157" s="583" t="s">
        <v>645</v>
      </c>
      <c r="X157" s="549"/>
      <c r="Y157" s="525"/>
      <c r="Z157" s="9"/>
      <c r="AA157" s="9"/>
      <c r="AB157" s="9"/>
      <c r="AC157" s="9"/>
      <c r="AD157" s="590"/>
    </row>
    <row r="158" spans="1:30" ht="13.5" customHeight="1">
      <c r="A158" s="8"/>
      <c r="B158" s="9"/>
      <c r="C158" s="9"/>
      <c r="D158" s="9"/>
      <c r="E158" s="9"/>
      <c r="F158" s="9"/>
      <c r="G158" s="9"/>
      <c r="H158" s="9"/>
      <c r="I158" s="9"/>
      <c r="J158" s="9"/>
      <c r="K158" s="9"/>
      <c r="L158" s="9"/>
      <c r="M158" s="9"/>
      <c r="N158" s="9"/>
      <c r="O158" s="9"/>
      <c r="P158" s="9"/>
      <c r="Q158" s="9"/>
      <c r="R158" s="9"/>
      <c r="S158" s="9"/>
      <c r="T158" s="9"/>
      <c r="U158" s="9"/>
      <c r="V158" s="595"/>
      <c r="W158" s="583" t="s">
        <v>646</v>
      </c>
      <c r="X158" s="549"/>
      <c r="Y158" s="525"/>
      <c r="Z158" s="9"/>
      <c r="AA158" s="9"/>
      <c r="AB158" s="9"/>
      <c r="AC158" s="9"/>
      <c r="AD158" s="590"/>
    </row>
    <row r="159" spans="1:30" ht="13.5" customHeight="1">
      <c r="A159" s="8"/>
      <c r="B159" s="9"/>
      <c r="C159" s="9"/>
      <c r="D159" s="9"/>
      <c r="E159" s="9"/>
      <c r="F159" s="9"/>
      <c r="G159" s="9"/>
      <c r="H159" s="9"/>
      <c r="I159" s="9"/>
      <c r="J159" s="9"/>
      <c r="K159" s="9"/>
      <c r="L159" s="9"/>
      <c r="M159" s="9"/>
      <c r="N159" s="9"/>
      <c r="O159" s="9"/>
      <c r="P159" s="9"/>
      <c r="Q159" s="9"/>
      <c r="R159" s="9"/>
      <c r="S159" s="9"/>
      <c r="T159" s="9"/>
      <c r="U159" s="9"/>
      <c r="V159" s="595"/>
      <c r="W159" s="583" t="s">
        <v>647</v>
      </c>
      <c r="X159" s="549"/>
      <c r="Y159" s="525"/>
      <c r="Z159" s="9"/>
      <c r="AA159" s="9"/>
      <c r="AB159" s="9"/>
      <c r="AC159" s="9"/>
      <c r="AD159" s="590"/>
    </row>
    <row r="160" spans="1:30" ht="13.5" customHeight="1">
      <c r="A160" s="8"/>
      <c r="B160" s="9"/>
      <c r="C160" s="9"/>
      <c r="D160" s="9"/>
      <c r="E160" s="9"/>
      <c r="F160" s="9"/>
      <c r="G160" s="9"/>
      <c r="H160" s="9"/>
      <c r="I160" s="9"/>
      <c r="J160" s="9"/>
      <c r="K160" s="9"/>
      <c r="L160" s="9"/>
      <c r="M160" s="9"/>
      <c r="N160" s="9"/>
      <c r="O160" s="9"/>
      <c r="P160" s="9"/>
      <c r="Q160" s="9"/>
      <c r="R160" s="9"/>
      <c r="S160" s="9"/>
      <c r="T160" s="9"/>
      <c r="U160" s="9"/>
      <c r="V160" s="595"/>
      <c r="W160" s="583" t="s">
        <v>648</v>
      </c>
      <c r="X160" s="549"/>
      <c r="Y160" s="525"/>
      <c r="Z160" s="9"/>
      <c r="AA160" s="9"/>
      <c r="AB160" s="9"/>
      <c r="AC160" s="9"/>
      <c r="AD160" s="590"/>
    </row>
    <row r="161" spans="1:30" ht="13.5" customHeight="1">
      <c r="A161" s="8"/>
      <c r="B161" s="9"/>
      <c r="C161" s="9"/>
      <c r="D161" s="9"/>
      <c r="E161" s="9"/>
      <c r="F161" s="9"/>
      <c r="G161" s="9"/>
      <c r="H161" s="9"/>
      <c r="I161" s="9"/>
      <c r="J161" s="9"/>
      <c r="K161" s="9"/>
      <c r="L161" s="9"/>
      <c r="M161" s="9"/>
      <c r="N161" s="9"/>
      <c r="O161" s="9"/>
      <c r="P161" s="9"/>
      <c r="Q161" s="9"/>
      <c r="R161" s="9"/>
      <c r="S161" s="9"/>
      <c r="T161" s="9"/>
      <c r="U161" s="9"/>
      <c r="V161" s="595"/>
      <c r="W161" s="583" t="s">
        <v>649</v>
      </c>
      <c r="X161" s="549"/>
      <c r="Y161" s="525"/>
      <c r="Z161" s="9"/>
      <c r="AA161" s="9"/>
      <c r="AB161" s="9"/>
      <c r="AC161" s="9"/>
      <c r="AD161" s="590"/>
    </row>
    <row r="162" spans="1:30" ht="13.5" customHeight="1">
      <c r="A162" s="8"/>
      <c r="B162" s="9"/>
      <c r="C162" s="9"/>
      <c r="D162" s="9"/>
      <c r="E162" s="9"/>
      <c r="F162" s="9"/>
      <c r="G162" s="9"/>
      <c r="H162" s="9"/>
      <c r="I162" s="9"/>
      <c r="J162" s="9"/>
      <c r="K162" s="9"/>
      <c r="L162" s="9"/>
      <c r="M162" s="9"/>
      <c r="N162" s="9"/>
      <c r="O162" s="9"/>
      <c r="P162" s="9"/>
      <c r="Q162" s="9"/>
      <c r="R162" s="9"/>
      <c r="S162" s="9"/>
      <c r="T162" s="9"/>
      <c r="U162" s="9"/>
      <c r="V162" s="595"/>
      <c r="W162" s="583" t="s">
        <v>650</v>
      </c>
      <c r="X162" s="549"/>
      <c r="Y162" s="525"/>
      <c r="Z162" s="9"/>
      <c r="AA162" s="9"/>
      <c r="AB162" s="9"/>
      <c r="AC162" s="9"/>
      <c r="AD162" s="590"/>
    </row>
    <row r="163" spans="1:30" ht="13.5" customHeight="1">
      <c r="A163" s="8"/>
      <c r="B163" s="9"/>
      <c r="C163" s="9"/>
      <c r="D163" s="9"/>
      <c r="E163" s="9"/>
      <c r="F163" s="9"/>
      <c r="G163" s="9"/>
      <c r="H163" s="9"/>
      <c r="I163" s="9"/>
      <c r="J163" s="9"/>
      <c r="K163" s="9"/>
      <c r="L163" s="9"/>
      <c r="M163" s="9"/>
      <c r="N163" s="9"/>
      <c r="O163" s="9"/>
      <c r="P163" s="9"/>
      <c r="Q163" s="9"/>
      <c r="R163" s="9"/>
      <c r="S163" s="9"/>
      <c r="T163" s="9"/>
      <c r="U163" s="9"/>
      <c r="V163" s="595"/>
      <c r="W163" s="583" t="s">
        <v>651</v>
      </c>
      <c r="X163" s="549"/>
      <c r="Y163" s="525"/>
      <c r="Z163" s="9"/>
      <c r="AA163" s="9"/>
      <c r="AB163" s="9"/>
      <c r="AC163" s="9"/>
      <c r="AD163" s="590"/>
    </row>
    <row r="164" spans="1:30" ht="13.5" customHeight="1">
      <c r="A164" s="8"/>
      <c r="B164" s="9"/>
      <c r="C164" s="9"/>
      <c r="D164" s="9"/>
      <c r="E164" s="9"/>
      <c r="F164" s="9"/>
      <c r="G164" s="9"/>
      <c r="H164" s="9"/>
      <c r="I164" s="9"/>
      <c r="J164" s="9"/>
      <c r="K164" s="9"/>
      <c r="L164" s="9"/>
      <c r="M164" s="9"/>
      <c r="N164" s="9"/>
      <c r="O164" s="9"/>
      <c r="P164" s="9"/>
      <c r="Q164" s="9"/>
      <c r="R164" s="9"/>
      <c r="S164" s="9"/>
      <c r="T164" s="9"/>
      <c r="U164" s="9"/>
      <c r="V164" s="595"/>
      <c r="W164" s="583" t="s">
        <v>652</v>
      </c>
      <c r="X164" s="549"/>
      <c r="Y164" s="525"/>
      <c r="Z164" s="9"/>
      <c r="AA164" s="9"/>
      <c r="AB164" s="9"/>
      <c r="AC164" s="9"/>
      <c r="AD164" s="590"/>
    </row>
    <row r="165" spans="1:30" ht="13.5" customHeight="1">
      <c r="A165" s="8"/>
      <c r="B165" s="9"/>
      <c r="C165" s="9"/>
      <c r="D165" s="9"/>
      <c r="E165" s="9"/>
      <c r="F165" s="9"/>
      <c r="G165" s="9"/>
      <c r="H165" s="9"/>
      <c r="I165" s="9"/>
      <c r="J165" s="9"/>
      <c r="K165" s="9"/>
      <c r="L165" s="9"/>
      <c r="M165" s="9"/>
      <c r="N165" s="9"/>
      <c r="O165" s="9"/>
      <c r="P165" s="9"/>
      <c r="Q165" s="9"/>
      <c r="R165" s="9"/>
      <c r="S165" s="9"/>
      <c r="T165" s="9"/>
      <c r="U165" s="9"/>
      <c r="V165" s="595"/>
      <c r="W165" s="583" t="s">
        <v>653</v>
      </c>
      <c r="X165" s="549"/>
      <c r="Y165" s="525"/>
      <c r="Z165" s="9"/>
      <c r="AA165" s="9"/>
      <c r="AB165" s="9"/>
      <c r="AC165" s="9"/>
      <c r="AD165" s="590"/>
    </row>
    <row r="166" spans="1:30" ht="13.5" customHeight="1">
      <c r="A166" s="8"/>
      <c r="B166" s="9"/>
      <c r="C166" s="9"/>
      <c r="D166" s="9"/>
      <c r="E166" s="9"/>
      <c r="F166" s="9"/>
      <c r="G166" s="9"/>
      <c r="H166" s="9"/>
      <c r="I166" s="9"/>
      <c r="J166" s="9"/>
      <c r="K166" s="9"/>
      <c r="L166" s="9"/>
      <c r="M166" s="9"/>
      <c r="N166" s="9"/>
      <c r="O166" s="9"/>
      <c r="P166" s="9"/>
      <c r="Q166" s="9"/>
      <c r="R166" s="9"/>
      <c r="S166" s="9"/>
      <c r="T166" s="9"/>
      <c r="U166" s="9"/>
      <c r="V166" s="595"/>
      <c r="W166" s="583" t="s">
        <v>654</v>
      </c>
      <c r="X166" s="549"/>
      <c r="Y166" s="525"/>
      <c r="Z166" s="9"/>
      <c r="AA166" s="9"/>
      <c r="AB166" s="9"/>
      <c r="AC166" s="9"/>
      <c r="AD166" s="590"/>
    </row>
    <row r="167" spans="1:30" ht="13.5" customHeight="1">
      <c r="A167" s="8"/>
      <c r="B167" s="9"/>
      <c r="C167" s="9"/>
      <c r="D167" s="9"/>
      <c r="E167" s="9"/>
      <c r="F167" s="9"/>
      <c r="G167" s="9"/>
      <c r="H167" s="9"/>
      <c r="I167" s="9"/>
      <c r="J167" s="9"/>
      <c r="K167" s="9"/>
      <c r="L167" s="9"/>
      <c r="M167" s="9"/>
      <c r="N167" s="9"/>
      <c r="O167" s="9"/>
      <c r="P167" s="9"/>
      <c r="Q167" s="9"/>
      <c r="R167" s="9"/>
      <c r="S167" s="9"/>
      <c r="T167" s="9"/>
      <c r="U167" s="9"/>
      <c r="V167" s="595"/>
      <c r="W167" s="583" t="s">
        <v>655</v>
      </c>
      <c r="X167" s="549"/>
      <c r="Y167" s="525"/>
      <c r="Z167" s="9"/>
      <c r="AA167" s="9"/>
      <c r="AB167" s="9"/>
      <c r="AC167" s="9"/>
      <c r="AD167" s="590"/>
    </row>
    <row r="168" spans="1:30" ht="13.5" customHeight="1">
      <c r="A168" s="8"/>
      <c r="B168" s="9"/>
      <c r="C168" s="9"/>
      <c r="D168" s="9"/>
      <c r="E168" s="9"/>
      <c r="F168" s="9"/>
      <c r="G168" s="9"/>
      <c r="H168" s="9"/>
      <c r="I168" s="9"/>
      <c r="J168" s="9"/>
      <c r="K168" s="9"/>
      <c r="L168" s="9"/>
      <c r="M168" s="9"/>
      <c r="N168" s="9"/>
      <c r="O168" s="9"/>
      <c r="P168" s="9"/>
      <c r="Q168" s="9"/>
      <c r="R168" s="9"/>
      <c r="S168" s="9"/>
      <c r="T168" s="9"/>
      <c r="U168" s="9"/>
      <c r="V168" s="595"/>
      <c r="W168" s="583" t="s">
        <v>656</v>
      </c>
      <c r="X168" s="549"/>
      <c r="Y168" s="525"/>
      <c r="Z168" s="9"/>
      <c r="AA168" s="9"/>
      <c r="AB168" s="9"/>
      <c r="AC168" s="9"/>
      <c r="AD168" s="590"/>
    </row>
    <row r="169" spans="1:30" ht="13.5" customHeight="1">
      <c r="A169" s="8"/>
      <c r="B169" s="9"/>
      <c r="C169" s="9"/>
      <c r="D169" s="9"/>
      <c r="E169" s="9"/>
      <c r="F169" s="9"/>
      <c r="G169" s="9"/>
      <c r="H169" s="9"/>
      <c r="I169" s="9"/>
      <c r="J169" s="9"/>
      <c r="K169" s="9"/>
      <c r="L169" s="9"/>
      <c r="M169" s="9"/>
      <c r="N169" s="9"/>
      <c r="O169" s="9"/>
      <c r="P169" s="9"/>
      <c r="Q169" s="9"/>
      <c r="R169" s="9"/>
      <c r="S169" s="9"/>
      <c r="T169" s="9"/>
      <c r="U169" s="9"/>
      <c r="V169" s="595"/>
      <c r="W169" s="583" t="s">
        <v>657</v>
      </c>
      <c r="X169" s="549"/>
      <c r="Y169" s="525"/>
      <c r="Z169" s="9"/>
      <c r="AA169" s="9"/>
      <c r="AB169" s="9"/>
      <c r="AC169" s="9"/>
      <c r="AD169" s="590"/>
    </row>
    <row r="170" spans="1:30" ht="13.5" customHeight="1">
      <c r="A170" s="8"/>
      <c r="B170" s="9"/>
      <c r="C170" s="9"/>
      <c r="D170" s="9"/>
      <c r="E170" s="9"/>
      <c r="F170" s="9"/>
      <c r="G170" s="9"/>
      <c r="H170" s="9"/>
      <c r="I170" s="9"/>
      <c r="J170" s="9"/>
      <c r="K170" s="9"/>
      <c r="L170" s="9"/>
      <c r="M170" s="9"/>
      <c r="N170" s="9"/>
      <c r="O170" s="9"/>
      <c r="P170" s="9"/>
      <c r="Q170" s="9"/>
      <c r="R170" s="9"/>
      <c r="S170" s="9"/>
      <c r="T170" s="9"/>
      <c r="U170" s="9"/>
      <c r="V170" s="595"/>
      <c r="W170" s="583" t="s">
        <v>658</v>
      </c>
      <c r="X170" s="549"/>
      <c r="Y170" s="525"/>
      <c r="Z170" s="9"/>
      <c r="AA170" s="9"/>
      <c r="AB170" s="9"/>
      <c r="AC170" s="9"/>
      <c r="AD170" s="590"/>
    </row>
    <row r="171" spans="1:30" ht="13.5" customHeight="1">
      <c r="A171" s="8"/>
      <c r="B171" s="9"/>
      <c r="C171" s="9"/>
      <c r="D171" s="9"/>
      <c r="E171" s="9"/>
      <c r="F171" s="9"/>
      <c r="G171" s="9"/>
      <c r="H171" s="9"/>
      <c r="I171" s="9"/>
      <c r="J171" s="9"/>
      <c r="K171" s="9"/>
      <c r="L171" s="9"/>
      <c r="M171" s="9"/>
      <c r="N171" s="9"/>
      <c r="O171" s="9"/>
      <c r="P171" s="9"/>
      <c r="Q171" s="9"/>
      <c r="R171" s="9"/>
      <c r="S171" s="9"/>
      <c r="T171" s="9"/>
      <c r="U171" s="9"/>
      <c r="V171" s="595"/>
      <c r="W171" s="583" t="s">
        <v>659</v>
      </c>
      <c r="X171" s="549"/>
      <c r="Y171" s="525"/>
      <c r="Z171" s="9"/>
      <c r="AA171" s="9"/>
      <c r="AB171" s="9"/>
      <c r="AC171" s="9"/>
      <c r="AD171" s="590"/>
    </row>
    <row r="172" spans="1:30" ht="13.5" customHeight="1">
      <c r="A172" s="8"/>
      <c r="B172" s="9"/>
      <c r="C172" s="9"/>
      <c r="D172" s="9"/>
      <c r="E172" s="9"/>
      <c r="F172" s="9"/>
      <c r="G172" s="9"/>
      <c r="H172" s="9"/>
      <c r="I172" s="9"/>
      <c r="J172" s="9"/>
      <c r="K172" s="9"/>
      <c r="L172" s="9"/>
      <c r="M172" s="9"/>
      <c r="N172" s="9"/>
      <c r="O172" s="9"/>
      <c r="P172" s="9"/>
      <c r="Q172" s="9"/>
      <c r="R172" s="9"/>
      <c r="S172" s="9"/>
      <c r="T172" s="9"/>
      <c r="U172" s="9"/>
      <c r="V172" s="595"/>
      <c r="W172" s="583" t="s">
        <v>660</v>
      </c>
      <c r="X172" s="549"/>
      <c r="Y172" s="525"/>
      <c r="Z172" s="9"/>
      <c r="AA172" s="9"/>
      <c r="AB172" s="9"/>
      <c r="AC172" s="9"/>
      <c r="AD172" s="590"/>
    </row>
    <row r="173" spans="1:30" ht="13.5" customHeight="1">
      <c r="A173" s="8"/>
      <c r="B173" s="9"/>
      <c r="C173" s="9"/>
      <c r="D173" s="9"/>
      <c r="E173" s="9"/>
      <c r="F173" s="9"/>
      <c r="G173" s="9"/>
      <c r="H173" s="9"/>
      <c r="I173" s="9"/>
      <c r="J173" s="9"/>
      <c r="K173" s="9"/>
      <c r="L173" s="9"/>
      <c r="M173" s="9"/>
      <c r="N173" s="9"/>
      <c r="O173" s="9"/>
      <c r="P173" s="9"/>
      <c r="Q173" s="9"/>
      <c r="R173" s="9"/>
      <c r="S173" s="9"/>
      <c r="T173" s="9"/>
      <c r="U173" s="9"/>
      <c r="V173" s="595"/>
      <c r="W173" s="583" t="s">
        <v>661</v>
      </c>
      <c r="X173" s="549"/>
      <c r="Y173" s="525"/>
      <c r="Z173" s="9"/>
      <c r="AA173" s="9"/>
      <c r="AB173" s="9"/>
      <c r="AC173" s="9"/>
      <c r="AD173" s="590"/>
    </row>
    <row r="174" spans="1:30" ht="13.5" customHeight="1">
      <c r="A174" s="8"/>
      <c r="B174" s="9"/>
      <c r="C174" s="9"/>
      <c r="D174" s="9"/>
      <c r="E174" s="9"/>
      <c r="F174" s="9"/>
      <c r="G174" s="9"/>
      <c r="H174" s="9"/>
      <c r="I174" s="9"/>
      <c r="J174" s="9"/>
      <c r="K174" s="9"/>
      <c r="L174" s="9"/>
      <c r="M174" s="9"/>
      <c r="N174" s="9"/>
      <c r="O174" s="9"/>
      <c r="P174" s="9"/>
      <c r="Q174" s="9"/>
      <c r="R174" s="9"/>
      <c r="S174" s="9"/>
      <c r="T174" s="9"/>
      <c r="U174" s="9"/>
      <c r="V174" s="595"/>
      <c r="W174" s="583" t="s">
        <v>26</v>
      </c>
      <c r="X174" s="549"/>
      <c r="Y174" s="525"/>
      <c r="Z174" s="9"/>
      <c r="AA174" s="9"/>
      <c r="AB174" s="9"/>
      <c r="AC174" s="9"/>
      <c r="AD174" s="590"/>
    </row>
    <row r="175" spans="1:30" ht="13.5" customHeight="1">
      <c r="A175" s="8"/>
      <c r="B175" s="9"/>
      <c r="C175" s="9"/>
      <c r="D175" s="9"/>
      <c r="E175" s="9"/>
      <c r="F175" s="9"/>
      <c r="G175" s="9"/>
      <c r="H175" s="9"/>
      <c r="I175" s="9"/>
      <c r="J175" s="9"/>
      <c r="K175" s="9"/>
      <c r="L175" s="9"/>
      <c r="M175" s="9"/>
      <c r="N175" s="9"/>
      <c r="O175" s="9"/>
      <c r="P175" s="9"/>
      <c r="Q175" s="9"/>
      <c r="R175" s="9"/>
      <c r="S175" s="9"/>
      <c r="T175" s="9"/>
      <c r="U175" s="9"/>
      <c r="V175" s="595"/>
      <c r="W175" s="583" t="s">
        <v>662</v>
      </c>
      <c r="X175" s="549"/>
      <c r="Y175" s="525"/>
      <c r="Z175" s="9"/>
      <c r="AA175" s="9"/>
      <c r="AB175" s="9"/>
      <c r="AC175" s="9"/>
      <c r="AD175" s="590"/>
    </row>
    <row r="176" spans="1:30" ht="13.5" customHeight="1">
      <c r="A176" s="8"/>
      <c r="B176" s="9"/>
      <c r="C176" s="9"/>
      <c r="D176" s="9"/>
      <c r="E176" s="9"/>
      <c r="F176" s="9"/>
      <c r="G176" s="9"/>
      <c r="H176" s="9"/>
      <c r="I176" s="9"/>
      <c r="J176" s="9"/>
      <c r="K176" s="9"/>
      <c r="L176" s="9"/>
      <c r="M176" s="9"/>
      <c r="N176" s="9"/>
      <c r="O176" s="9"/>
      <c r="P176" s="9"/>
      <c r="Q176" s="9"/>
      <c r="R176" s="9"/>
      <c r="S176" s="9"/>
      <c r="T176" s="9"/>
      <c r="U176" s="9"/>
      <c r="V176" s="595"/>
      <c r="W176" s="583" t="s">
        <v>663</v>
      </c>
      <c r="X176" s="549"/>
      <c r="Y176" s="525"/>
      <c r="Z176" s="9"/>
      <c r="AA176" s="9"/>
      <c r="AB176" s="9"/>
      <c r="AC176" s="9"/>
      <c r="AD176" s="590"/>
    </row>
    <row r="177" spans="1:30" ht="13.5" customHeight="1">
      <c r="A177" s="8"/>
      <c r="B177" s="9"/>
      <c r="C177" s="9"/>
      <c r="D177" s="9"/>
      <c r="E177" s="9"/>
      <c r="F177" s="9"/>
      <c r="G177" s="9"/>
      <c r="H177" s="9"/>
      <c r="I177" s="9"/>
      <c r="J177" s="9"/>
      <c r="K177" s="9"/>
      <c r="L177" s="9"/>
      <c r="M177" s="9"/>
      <c r="N177" s="9"/>
      <c r="O177" s="9"/>
      <c r="P177" s="9"/>
      <c r="Q177" s="9"/>
      <c r="R177" s="9"/>
      <c r="S177" s="9"/>
      <c r="T177" s="9"/>
      <c r="U177" s="9"/>
      <c r="V177" s="595"/>
      <c r="W177" s="583" t="s">
        <v>664</v>
      </c>
      <c r="X177" s="549"/>
      <c r="Y177" s="525"/>
      <c r="Z177" s="9"/>
      <c r="AA177" s="9"/>
      <c r="AB177" s="9"/>
      <c r="AC177" s="9"/>
      <c r="AD177" s="590"/>
    </row>
    <row r="178" spans="1:30" ht="13.5" customHeight="1">
      <c r="A178" s="8"/>
      <c r="B178" s="9"/>
      <c r="C178" s="9"/>
      <c r="D178" s="9"/>
      <c r="E178" s="9"/>
      <c r="F178" s="9"/>
      <c r="G178" s="9"/>
      <c r="H178" s="9"/>
      <c r="I178" s="9"/>
      <c r="J178" s="9"/>
      <c r="K178" s="9"/>
      <c r="L178" s="9"/>
      <c r="M178" s="9"/>
      <c r="N178" s="9"/>
      <c r="O178" s="9"/>
      <c r="P178" s="9"/>
      <c r="Q178" s="9"/>
      <c r="R178" s="9"/>
      <c r="S178" s="9"/>
      <c r="T178" s="9"/>
      <c r="U178" s="9"/>
      <c r="V178" s="595"/>
      <c r="W178" s="583" t="s">
        <v>665</v>
      </c>
      <c r="X178" s="549"/>
      <c r="Y178" s="525"/>
      <c r="Z178" s="9"/>
      <c r="AA178" s="9"/>
      <c r="AB178" s="9"/>
      <c r="AC178" s="9"/>
      <c r="AD178" s="590"/>
    </row>
    <row r="179" spans="1:30" ht="13.5" customHeight="1">
      <c r="A179" s="8"/>
      <c r="B179" s="9"/>
      <c r="C179" s="9"/>
      <c r="D179" s="9"/>
      <c r="E179" s="9"/>
      <c r="F179" s="9"/>
      <c r="G179" s="9"/>
      <c r="H179" s="9"/>
      <c r="I179" s="9"/>
      <c r="J179" s="9"/>
      <c r="K179" s="9"/>
      <c r="L179" s="9"/>
      <c r="M179" s="9"/>
      <c r="N179" s="9"/>
      <c r="O179" s="9"/>
      <c r="P179" s="9"/>
      <c r="Q179" s="9"/>
      <c r="R179" s="9"/>
      <c r="S179" s="9"/>
      <c r="T179" s="9"/>
      <c r="U179" s="9"/>
      <c r="V179" s="595"/>
      <c r="W179" s="583" t="s">
        <v>666</v>
      </c>
      <c r="X179" s="549"/>
      <c r="Y179" s="525"/>
      <c r="Z179" s="9"/>
      <c r="AA179" s="9"/>
      <c r="AB179" s="9"/>
      <c r="AC179" s="9"/>
      <c r="AD179" s="590"/>
    </row>
    <row r="180" spans="1:30" ht="13.5" customHeight="1">
      <c r="A180" s="8"/>
      <c r="B180" s="9"/>
      <c r="C180" s="9"/>
      <c r="D180" s="9"/>
      <c r="E180" s="9"/>
      <c r="F180" s="9"/>
      <c r="G180" s="9"/>
      <c r="H180" s="9"/>
      <c r="I180" s="9"/>
      <c r="J180" s="9"/>
      <c r="K180" s="9"/>
      <c r="L180" s="9"/>
      <c r="M180" s="9"/>
      <c r="N180" s="9"/>
      <c r="O180" s="9"/>
      <c r="P180" s="9"/>
      <c r="Q180" s="9"/>
      <c r="R180" s="9"/>
      <c r="S180" s="9"/>
      <c r="T180" s="9"/>
      <c r="U180" s="9"/>
      <c r="V180" s="595"/>
      <c r="W180" s="583" t="s">
        <v>667</v>
      </c>
      <c r="X180" s="549"/>
      <c r="Y180" s="525"/>
      <c r="Z180" s="9"/>
      <c r="AA180" s="9"/>
      <c r="AB180" s="9"/>
      <c r="AC180" s="9"/>
      <c r="AD180" s="590"/>
    </row>
    <row r="181" spans="1:30" ht="13.5" customHeight="1">
      <c r="A181" s="8"/>
      <c r="B181" s="9"/>
      <c r="C181" s="9"/>
      <c r="D181" s="9"/>
      <c r="E181" s="9"/>
      <c r="F181" s="9"/>
      <c r="G181" s="9"/>
      <c r="H181" s="9"/>
      <c r="I181" s="9"/>
      <c r="J181" s="9"/>
      <c r="K181" s="9"/>
      <c r="L181" s="9"/>
      <c r="M181" s="9"/>
      <c r="N181" s="9"/>
      <c r="O181" s="9"/>
      <c r="P181" s="9"/>
      <c r="Q181" s="9"/>
      <c r="R181" s="9"/>
      <c r="S181" s="9"/>
      <c r="T181" s="9"/>
      <c r="U181" s="9"/>
      <c r="V181" s="595"/>
      <c r="W181" s="583" t="s">
        <v>668</v>
      </c>
      <c r="X181" s="549"/>
      <c r="Y181" s="525"/>
      <c r="Z181" s="9"/>
      <c r="AA181" s="9"/>
      <c r="AB181" s="9"/>
      <c r="AC181" s="9"/>
      <c r="AD181" s="590"/>
    </row>
    <row r="182" spans="1:30" ht="13.5" customHeight="1">
      <c r="A182" s="8"/>
      <c r="B182" s="9"/>
      <c r="C182" s="9"/>
      <c r="D182" s="9"/>
      <c r="E182" s="9"/>
      <c r="F182" s="9"/>
      <c r="G182" s="9"/>
      <c r="H182" s="9"/>
      <c r="I182" s="9"/>
      <c r="J182" s="9"/>
      <c r="K182" s="9"/>
      <c r="L182" s="9"/>
      <c r="M182" s="9"/>
      <c r="N182" s="9"/>
      <c r="O182" s="9"/>
      <c r="P182" s="9"/>
      <c r="Q182" s="9"/>
      <c r="R182" s="9"/>
      <c r="S182" s="9"/>
      <c r="T182" s="9"/>
      <c r="U182" s="9"/>
      <c r="V182" s="595"/>
      <c r="W182" s="583" t="s">
        <v>669</v>
      </c>
      <c r="X182" s="549"/>
      <c r="Y182" s="525"/>
      <c r="Z182" s="9"/>
      <c r="AA182" s="9"/>
      <c r="AB182" s="9"/>
      <c r="AC182" s="9"/>
      <c r="AD182" s="590"/>
    </row>
    <row r="183" spans="1:30" ht="13.5" customHeight="1">
      <c r="A183" s="8"/>
      <c r="B183" s="9"/>
      <c r="C183" s="9"/>
      <c r="D183" s="9"/>
      <c r="E183" s="9"/>
      <c r="F183" s="9"/>
      <c r="G183" s="9"/>
      <c r="H183" s="9"/>
      <c r="I183" s="9"/>
      <c r="J183" s="9"/>
      <c r="K183" s="9"/>
      <c r="L183" s="9"/>
      <c r="M183" s="9"/>
      <c r="N183" s="9"/>
      <c r="O183" s="9"/>
      <c r="P183" s="9"/>
      <c r="Q183" s="9"/>
      <c r="R183" s="9"/>
      <c r="S183" s="9"/>
      <c r="T183" s="9"/>
      <c r="U183" s="9"/>
      <c r="V183" s="595"/>
      <c r="W183" s="583" t="s">
        <v>670</v>
      </c>
      <c r="X183" s="549"/>
      <c r="Y183" s="525"/>
      <c r="Z183" s="9"/>
      <c r="AA183" s="9"/>
      <c r="AB183" s="9"/>
      <c r="AC183" s="9"/>
      <c r="AD183" s="590"/>
    </row>
    <row r="184" spans="1:30" ht="13.5" customHeight="1">
      <c r="A184" s="8"/>
      <c r="B184" s="9"/>
      <c r="C184" s="9"/>
      <c r="D184" s="9"/>
      <c r="E184" s="9"/>
      <c r="F184" s="9"/>
      <c r="G184" s="9"/>
      <c r="H184" s="9"/>
      <c r="I184" s="9"/>
      <c r="J184" s="9"/>
      <c r="K184" s="9"/>
      <c r="L184" s="9"/>
      <c r="M184" s="9"/>
      <c r="N184" s="9"/>
      <c r="O184" s="9"/>
      <c r="P184" s="9"/>
      <c r="Q184" s="9"/>
      <c r="R184" s="9"/>
      <c r="S184" s="9"/>
      <c r="T184" s="9"/>
      <c r="U184" s="9"/>
      <c r="V184" s="595"/>
      <c r="W184" s="583" t="s">
        <v>671</v>
      </c>
      <c r="X184" s="549"/>
      <c r="Y184" s="525"/>
      <c r="Z184" s="9"/>
      <c r="AA184" s="9"/>
      <c r="AB184" s="9"/>
      <c r="AC184" s="9"/>
      <c r="AD184" s="590"/>
    </row>
    <row r="185" spans="1:30" ht="13.5" customHeight="1">
      <c r="A185" s="8"/>
      <c r="B185" s="9"/>
      <c r="C185" s="9"/>
      <c r="D185" s="9"/>
      <c r="E185" s="9"/>
      <c r="F185" s="9"/>
      <c r="G185" s="9"/>
      <c r="H185" s="9"/>
      <c r="I185" s="9"/>
      <c r="J185" s="9"/>
      <c r="K185" s="9"/>
      <c r="L185" s="9"/>
      <c r="M185" s="9"/>
      <c r="N185" s="9"/>
      <c r="O185" s="9"/>
      <c r="P185" s="9"/>
      <c r="Q185" s="9"/>
      <c r="R185" s="9"/>
      <c r="S185" s="9"/>
      <c r="T185" s="9"/>
      <c r="U185" s="9"/>
      <c r="V185" s="595"/>
      <c r="W185" s="583" t="s">
        <v>672</v>
      </c>
      <c r="X185" s="549"/>
      <c r="Y185" s="525"/>
      <c r="Z185" s="9"/>
      <c r="AA185" s="9"/>
      <c r="AB185" s="9"/>
      <c r="AC185" s="9"/>
      <c r="AD185" s="590"/>
    </row>
    <row r="186" spans="1:30" ht="13.5" customHeight="1">
      <c r="A186" s="8"/>
      <c r="B186" s="9"/>
      <c r="C186" s="9"/>
      <c r="D186" s="9"/>
      <c r="E186" s="9"/>
      <c r="F186" s="9"/>
      <c r="G186" s="9"/>
      <c r="H186" s="9"/>
      <c r="I186" s="9"/>
      <c r="J186" s="9"/>
      <c r="K186" s="9"/>
      <c r="L186" s="9"/>
      <c r="M186" s="9"/>
      <c r="N186" s="9"/>
      <c r="O186" s="9"/>
      <c r="P186" s="9"/>
      <c r="Q186" s="9"/>
      <c r="R186" s="9"/>
      <c r="S186" s="9"/>
      <c r="T186" s="9"/>
      <c r="U186" s="9"/>
      <c r="V186" s="595"/>
      <c r="W186" s="583" t="s">
        <v>673</v>
      </c>
      <c r="X186" s="549"/>
      <c r="Y186" s="525"/>
      <c r="Z186" s="9"/>
      <c r="AA186" s="9"/>
      <c r="AB186" s="9"/>
      <c r="AC186" s="9"/>
      <c r="AD186" s="590"/>
    </row>
    <row r="187" spans="1:30" ht="13.5" customHeight="1">
      <c r="A187" s="8"/>
      <c r="B187" s="9"/>
      <c r="C187" s="9"/>
      <c r="D187" s="9"/>
      <c r="E187" s="9"/>
      <c r="F187" s="9"/>
      <c r="G187" s="9"/>
      <c r="H187" s="9"/>
      <c r="I187" s="9"/>
      <c r="J187" s="9"/>
      <c r="K187" s="9"/>
      <c r="L187" s="9"/>
      <c r="M187" s="9"/>
      <c r="N187" s="9"/>
      <c r="O187" s="9"/>
      <c r="P187" s="9"/>
      <c r="Q187" s="9"/>
      <c r="R187" s="9"/>
      <c r="S187" s="9"/>
      <c r="T187" s="9"/>
      <c r="U187" s="9"/>
      <c r="V187" s="595"/>
      <c r="W187" s="583" t="s">
        <v>674</v>
      </c>
      <c r="X187" s="549"/>
      <c r="Y187" s="525"/>
      <c r="Z187" s="9"/>
      <c r="AA187" s="9"/>
      <c r="AB187" s="9"/>
      <c r="AC187" s="9"/>
      <c r="AD187" s="590"/>
    </row>
    <row r="188" spans="1:30" ht="13.5" customHeight="1">
      <c r="A188" s="8"/>
      <c r="B188" s="9"/>
      <c r="C188" s="9"/>
      <c r="D188" s="9"/>
      <c r="E188" s="9"/>
      <c r="F188" s="9"/>
      <c r="G188" s="9"/>
      <c r="H188" s="9"/>
      <c r="I188" s="9"/>
      <c r="J188" s="9"/>
      <c r="K188" s="9"/>
      <c r="L188" s="9"/>
      <c r="M188" s="9"/>
      <c r="N188" s="9"/>
      <c r="O188" s="9"/>
      <c r="P188" s="9"/>
      <c r="Q188" s="9"/>
      <c r="R188" s="9"/>
      <c r="S188" s="9"/>
      <c r="T188" s="9"/>
      <c r="U188" s="9"/>
      <c r="V188" s="595"/>
      <c r="W188" s="583" t="s">
        <v>675</v>
      </c>
      <c r="X188" s="549"/>
      <c r="Y188" s="525"/>
      <c r="Z188" s="9"/>
      <c r="AA188" s="9"/>
      <c r="AB188" s="9"/>
      <c r="AC188" s="9"/>
      <c r="AD188" s="590"/>
    </row>
    <row r="189" spans="1:30" ht="13.5" customHeight="1">
      <c r="A189" s="8"/>
      <c r="B189" s="9"/>
      <c r="C189" s="9"/>
      <c r="D189" s="9"/>
      <c r="E189" s="9"/>
      <c r="F189" s="9"/>
      <c r="G189" s="9"/>
      <c r="H189" s="9"/>
      <c r="I189" s="9"/>
      <c r="J189" s="9"/>
      <c r="K189" s="9"/>
      <c r="L189" s="9"/>
      <c r="M189" s="9"/>
      <c r="N189" s="9"/>
      <c r="O189" s="9"/>
      <c r="P189" s="9"/>
      <c r="Q189" s="9"/>
      <c r="R189" s="9"/>
      <c r="S189" s="9"/>
      <c r="T189" s="9"/>
      <c r="U189" s="9"/>
      <c r="V189" s="595"/>
      <c r="W189" s="583" t="s">
        <v>676</v>
      </c>
      <c r="X189" s="549"/>
      <c r="Y189" s="525"/>
      <c r="Z189" s="9"/>
      <c r="AA189" s="9"/>
      <c r="AB189" s="9"/>
      <c r="AC189" s="9"/>
      <c r="AD189" s="590"/>
    </row>
    <row r="190" spans="1:30" ht="13.5" customHeight="1">
      <c r="A190" s="8"/>
      <c r="B190" s="9"/>
      <c r="C190" s="9"/>
      <c r="D190" s="9"/>
      <c r="E190" s="9"/>
      <c r="F190" s="9"/>
      <c r="G190" s="9"/>
      <c r="H190" s="9"/>
      <c r="I190" s="9"/>
      <c r="J190" s="9"/>
      <c r="K190" s="9"/>
      <c r="L190" s="9"/>
      <c r="M190" s="9"/>
      <c r="N190" s="9"/>
      <c r="O190" s="9"/>
      <c r="P190" s="9"/>
      <c r="Q190" s="9"/>
      <c r="R190" s="9"/>
      <c r="S190" s="9"/>
      <c r="T190" s="9"/>
      <c r="U190" s="9"/>
      <c r="V190" s="595"/>
      <c r="W190" s="583" t="s">
        <v>677</v>
      </c>
      <c r="X190" s="549"/>
      <c r="Y190" s="525"/>
      <c r="Z190" s="9"/>
      <c r="AA190" s="9"/>
      <c r="AB190" s="9"/>
      <c r="AC190" s="9"/>
      <c r="AD190" s="590"/>
    </row>
    <row r="191" spans="1:30" ht="13.5" customHeight="1">
      <c r="A191" s="8"/>
      <c r="B191" s="9"/>
      <c r="C191" s="9"/>
      <c r="D191" s="9"/>
      <c r="E191" s="9"/>
      <c r="F191" s="9"/>
      <c r="G191" s="9"/>
      <c r="H191" s="9"/>
      <c r="I191" s="9"/>
      <c r="J191" s="9"/>
      <c r="K191" s="9"/>
      <c r="L191" s="9"/>
      <c r="M191" s="9"/>
      <c r="N191" s="9"/>
      <c r="O191" s="9"/>
      <c r="P191" s="9"/>
      <c r="Q191" s="9"/>
      <c r="R191" s="9"/>
      <c r="S191" s="9"/>
      <c r="T191" s="9"/>
      <c r="U191" s="9"/>
      <c r="V191" s="595"/>
      <c r="W191" s="583" t="s">
        <v>678</v>
      </c>
      <c r="X191" s="549"/>
      <c r="Y191" s="525"/>
      <c r="Z191" s="9"/>
      <c r="AA191" s="9"/>
      <c r="AB191" s="9"/>
      <c r="AC191" s="9"/>
      <c r="AD191" s="590"/>
    </row>
    <row r="192" spans="1:30" ht="13.5" customHeight="1">
      <c r="A192" s="8"/>
      <c r="B192" s="9"/>
      <c r="C192" s="9"/>
      <c r="D192" s="9"/>
      <c r="E192" s="9"/>
      <c r="F192" s="9"/>
      <c r="G192" s="9"/>
      <c r="H192" s="9"/>
      <c r="I192" s="9"/>
      <c r="J192" s="9"/>
      <c r="K192" s="9"/>
      <c r="L192" s="9"/>
      <c r="M192" s="9"/>
      <c r="N192" s="9"/>
      <c r="O192" s="9"/>
      <c r="P192" s="9"/>
      <c r="Q192" s="9"/>
      <c r="R192" s="9"/>
      <c r="S192" s="9"/>
      <c r="T192" s="9"/>
      <c r="U192" s="9"/>
      <c r="V192" s="595"/>
      <c r="W192" s="583" t="s">
        <v>679</v>
      </c>
      <c r="X192" s="549"/>
      <c r="Y192" s="525"/>
      <c r="Z192" s="9"/>
      <c r="AA192" s="9"/>
      <c r="AB192" s="9"/>
      <c r="AC192" s="9"/>
      <c r="AD192" s="590"/>
    </row>
    <row r="193" spans="1:30" ht="13.5" customHeight="1">
      <c r="A193" s="8"/>
      <c r="B193" s="9"/>
      <c r="C193" s="9"/>
      <c r="D193" s="9"/>
      <c r="E193" s="9"/>
      <c r="F193" s="9"/>
      <c r="G193" s="9"/>
      <c r="H193" s="9"/>
      <c r="I193" s="9"/>
      <c r="J193" s="9"/>
      <c r="K193" s="9"/>
      <c r="L193" s="9"/>
      <c r="M193" s="9"/>
      <c r="N193" s="9"/>
      <c r="O193" s="9"/>
      <c r="P193" s="9"/>
      <c r="Q193" s="9"/>
      <c r="R193" s="9"/>
      <c r="S193" s="9"/>
      <c r="T193" s="9"/>
      <c r="U193" s="9"/>
      <c r="V193" s="595"/>
      <c r="W193" s="583" t="s">
        <v>680</v>
      </c>
      <c r="X193" s="549"/>
      <c r="Y193" s="525"/>
      <c r="Z193" s="9"/>
      <c r="AA193" s="9"/>
      <c r="AB193" s="9"/>
      <c r="AC193" s="9"/>
      <c r="AD193" s="590"/>
    </row>
    <row r="194" spans="1:30" ht="13.5" customHeight="1">
      <c r="A194" s="8"/>
      <c r="B194" s="9"/>
      <c r="C194" s="9"/>
      <c r="D194" s="9"/>
      <c r="E194" s="9"/>
      <c r="F194" s="9"/>
      <c r="G194" s="9"/>
      <c r="H194" s="9"/>
      <c r="I194" s="9"/>
      <c r="J194" s="9"/>
      <c r="K194" s="9"/>
      <c r="L194" s="9"/>
      <c r="M194" s="9"/>
      <c r="N194" s="9"/>
      <c r="O194" s="9"/>
      <c r="P194" s="9"/>
      <c r="Q194" s="9"/>
      <c r="R194" s="9"/>
      <c r="S194" s="9"/>
      <c r="T194" s="9"/>
      <c r="U194" s="9"/>
      <c r="V194" s="595"/>
      <c r="W194" s="583" t="s">
        <v>681</v>
      </c>
      <c r="X194" s="549"/>
      <c r="Y194" s="525"/>
      <c r="Z194" s="9"/>
      <c r="AA194" s="9"/>
      <c r="AB194" s="9"/>
      <c r="AC194" s="9"/>
      <c r="AD194" s="590"/>
    </row>
    <row r="195" spans="1:30" ht="13.5" customHeight="1">
      <c r="A195" s="8"/>
      <c r="B195" s="9"/>
      <c r="C195" s="9"/>
      <c r="D195" s="9"/>
      <c r="E195" s="9"/>
      <c r="F195" s="9"/>
      <c r="G195" s="9"/>
      <c r="H195" s="9"/>
      <c r="I195" s="9"/>
      <c r="J195" s="9"/>
      <c r="K195" s="9"/>
      <c r="L195" s="9"/>
      <c r="M195" s="9"/>
      <c r="N195" s="9"/>
      <c r="O195" s="9"/>
      <c r="P195" s="9"/>
      <c r="Q195" s="9"/>
      <c r="R195" s="9"/>
      <c r="S195" s="9"/>
      <c r="T195" s="9"/>
      <c r="U195" s="9"/>
      <c r="V195" s="595"/>
      <c r="W195" s="583" t="s">
        <v>682</v>
      </c>
      <c r="X195" s="549"/>
      <c r="Y195" s="525"/>
      <c r="Z195" s="9"/>
      <c r="AA195" s="9"/>
      <c r="AB195" s="9"/>
      <c r="AC195" s="9"/>
      <c r="AD195" s="590"/>
    </row>
    <row r="196" spans="1:30" ht="13.5" customHeight="1">
      <c r="A196" s="8"/>
      <c r="B196" s="9"/>
      <c r="C196" s="9"/>
      <c r="D196" s="9"/>
      <c r="E196" s="9"/>
      <c r="F196" s="9"/>
      <c r="G196" s="9"/>
      <c r="H196" s="9"/>
      <c r="I196" s="9"/>
      <c r="J196" s="9"/>
      <c r="K196" s="9"/>
      <c r="L196" s="9"/>
      <c r="M196" s="9"/>
      <c r="N196" s="9"/>
      <c r="O196" s="9"/>
      <c r="P196" s="9"/>
      <c r="Q196" s="9"/>
      <c r="R196" s="9"/>
      <c r="S196" s="9"/>
      <c r="T196" s="9"/>
      <c r="U196" s="9"/>
      <c r="V196" s="595"/>
      <c r="W196" s="583" t="s">
        <v>683</v>
      </c>
      <c r="X196" s="549"/>
      <c r="Y196" s="525"/>
      <c r="Z196" s="9"/>
      <c r="AA196" s="9"/>
      <c r="AB196" s="9"/>
      <c r="AC196" s="9"/>
      <c r="AD196" s="590"/>
    </row>
    <row r="197" spans="1:30" ht="13.5" customHeight="1">
      <c r="A197" s="8"/>
      <c r="B197" s="9"/>
      <c r="C197" s="9"/>
      <c r="D197" s="9"/>
      <c r="E197" s="9"/>
      <c r="F197" s="9"/>
      <c r="G197" s="9"/>
      <c r="H197" s="9"/>
      <c r="I197" s="9"/>
      <c r="J197" s="9"/>
      <c r="K197" s="9"/>
      <c r="L197" s="9"/>
      <c r="M197" s="9"/>
      <c r="N197" s="9"/>
      <c r="O197" s="9"/>
      <c r="P197" s="9"/>
      <c r="Q197" s="9"/>
      <c r="R197" s="9"/>
      <c r="S197" s="9"/>
      <c r="T197" s="9"/>
      <c r="U197" s="9"/>
      <c r="V197" s="595"/>
      <c r="W197" s="583" t="s">
        <v>684</v>
      </c>
      <c r="X197" s="549"/>
      <c r="Y197" s="525"/>
      <c r="Z197" s="9"/>
      <c r="AA197" s="9"/>
      <c r="AB197" s="9"/>
      <c r="AC197" s="9"/>
      <c r="AD197" s="590"/>
    </row>
    <row r="198" spans="1:30" ht="13.5" customHeight="1">
      <c r="A198" s="8"/>
      <c r="B198" s="9"/>
      <c r="C198" s="9"/>
      <c r="D198" s="9"/>
      <c r="E198" s="9"/>
      <c r="F198" s="9"/>
      <c r="G198" s="9"/>
      <c r="H198" s="9"/>
      <c r="I198" s="9"/>
      <c r="J198" s="9"/>
      <c r="K198" s="9"/>
      <c r="L198" s="9"/>
      <c r="M198" s="9"/>
      <c r="N198" s="9"/>
      <c r="O198" s="9"/>
      <c r="P198" s="9"/>
      <c r="Q198" s="9"/>
      <c r="R198" s="9"/>
      <c r="S198" s="9"/>
      <c r="T198" s="9"/>
      <c r="U198" s="9"/>
      <c r="V198" s="595"/>
      <c r="W198" s="583" t="s">
        <v>685</v>
      </c>
      <c r="X198" s="549"/>
      <c r="Y198" s="525"/>
      <c r="Z198" s="9"/>
      <c r="AA198" s="9"/>
      <c r="AB198" s="9"/>
      <c r="AC198" s="9"/>
      <c r="AD198" s="590"/>
    </row>
    <row r="199" spans="1:30" ht="13.5" customHeight="1">
      <c r="A199" s="8"/>
      <c r="B199" s="9"/>
      <c r="C199" s="9"/>
      <c r="D199" s="9"/>
      <c r="E199" s="9"/>
      <c r="F199" s="9"/>
      <c r="G199" s="9"/>
      <c r="H199" s="9"/>
      <c r="I199" s="9"/>
      <c r="J199" s="9"/>
      <c r="K199" s="9"/>
      <c r="L199" s="9"/>
      <c r="M199" s="9"/>
      <c r="N199" s="9"/>
      <c r="O199" s="9"/>
      <c r="P199" s="9"/>
      <c r="Q199" s="9"/>
      <c r="R199" s="9"/>
      <c r="S199" s="9"/>
      <c r="T199" s="9"/>
      <c r="U199" s="9"/>
      <c r="V199" s="595"/>
      <c r="W199" s="583" t="s">
        <v>686</v>
      </c>
      <c r="X199" s="549"/>
      <c r="Y199" s="525"/>
      <c r="Z199" s="9"/>
      <c r="AA199" s="9"/>
      <c r="AB199" s="9"/>
      <c r="AC199" s="9"/>
      <c r="AD199" s="590"/>
    </row>
    <row r="200" spans="1:30" ht="13.5" customHeight="1">
      <c r="A200" s="8"/>
      <c r="B200" s="9"/>
      <c r="C200" s="9"/>
      <c r="D200" s="9"/>
      <c r="E200" s="9"/>
      <c r="F200" s="9"/>
      <c r="G200" s="9"/>
      <c r="H200" s="9"/>
      <c r="I200" s="9"/>
      <c r="J200" s="9"/>
      <c r="K200" s="9"/>
      <c r="L200" s="9"/>
      <c r="M200" s="9"/>
      <c r="N200" s="9"/>
      <c r="O200" s="9"/>
      <c r="P200" s="9"/>
      <c r="Q200" s="9"/>
      <c r="R200" s="9"/>
      <c r="S200" s="9"/>
      <c r="T200" s="9"/>
      <c r="U200" s="9"/>
      <c r="V200" s="595"/>
      <c r="W200" s="583" t="s">
        <v>687</v>
      </c>
      <c r="X200" s="549"/>
      <c r="Y200" s="525"/>
      <c r="Z200" s="9"/>
      <c r="AA200" s="9"/>
      <c r="AB200" s="9"/>
      <c r="AC200" s="9"/>
      <c r="AD200" s="590"/>
    </row>
    <row r="201" spans="1:30" ht="13.5" customHeight="1">
      <c r="A201" s="8"/>
      <c r="B201" s="9"/>
      <c r="C201" s="9"/>
      <c r="D201" s="9"/>
      <c r="E201" s="9"/>
      <c r="F201" s="9"/>
      <c r="G201" s="9"/>
      <c r="H201" s="9"/>
      <c r="I201" s="9"/>
      <c r="J201" s="9"/>
      <c r="K201" s="9"/>
      <c r="L201" s="9"/>
      <c r="M201" s="9"/>
      <c r="N201" s="9"/>
      <c r="O201" s="9"/>
      <c r="P201" s="9"/>
      <c r="Q201" s="9"/>
      <c r="R201" s="9"/>
      <c r="S201" s="9"/>
      <c r="T201" s="9"/>
      <c r="U201" s="9"/>
      <c r="V201" s="595"/>
      <c r="W201" s="583" t="s">
        <v>688</v>
      </c>
      <c r="X201" s="549"/>
      <c r="Y201" s="525"/>
      <c r="Z201" s="9"/>
      <c r="AA201" s="9"/>
      <c r="AB201" s="9"/>
      <c r="AC201" s="9"/>
      <c r="AD201" s="590"/>
    </row>
    <row r="202" spans="1:30" ht="13.5" customHeight="1">
      <c r="A202" s="8"/>
      <c r="B202" s="9"/>
      <c r="C202" s="9"/>
      <c r="D202" s="9"/>
      <c r="E202" s="9"/>
      <c r="F202" s="9"/>
      <c r="G202" s="9"/>
      <c r="H202" s="9"/>
      <c r="I202" s="9"/>
      <c r="J202" s="9"/>
      <c r="K202" s="9"/>
      <c r="L202" s="9"/>
      <c r="M202" s="9"/>
      <c r="N202" s="9"/>
      <c r="O202" s="9"/>
      <c r="P202" s="9"/>
      <c r="Q202" s="9"/>
      <c r="R202" s="9"/>
      <c r="S202" s="9"/>
      <c r="T202" s="9"/>
      <c r="U202" s="9"/>
      <c r="V202" s="595"/>
      <c r="W202" s="583" t="s">
        <v>689</v>
      </c>
      <c r="X202" s="549"/>
      <c r="Y202" s="525"/>
      <c r="Z202" s="9"/>
      <c r="AA202" s="9"/>
      <c r="AB202" s="9"/>
      <c r="AC202" s="9"/>
      <c r="AD202" s="590"/>
    </row>
    <row r="203" spans="1:30" ht="13.5" customHeight="1">
      <c r="A203" s="8"/>
      <c r="B203" s="9"/>
      <c r="C203" s="9"/>
      <c r="D203" s="9"/>
      <c r="E203" s="9"/>
      <c r="F203" s="9"/>
      <c r="G203" s="9"/>
      <c r="H203" s="9"/>
      <c r="I203" s="9"/>
      <c r="J203" s="9"/>
      <c r="K203" s="9"/>
      <c r="L203" s="9"/>
      <c r="M203" s="9"/>
      <c r="N203" s="9"/>
      <c r="O203" s="9"/>
      <c r="P203" s="9"/>
      <c r="Q203" s="9"/>
      <c r="R203" s="9"/>
      <c r="S203" s="9"/>
      <c r="T203" s="9"/>
      <c r="U203" s="9"/>
      <c r="V203" s="595"/>
      <c r="W203" s="583" t="s">
        <v>690</v>
      </c>
      <c r="X203" s="549"/>
      <c r="Y203" s="525"/>
      <c r="Z203" s="9"/>
      <c r="AA203" s="9"/>
      <c r="AB203" s="9"/>
      <c r="AC203" s="9"/>
      <c r="AD203" s="590"/>
    </row>
    <row r="204" spans="1:30" ht="13.5" customHeight="1">
      <c r="A204" s="8"/>
      <c r="B204" s="9"/>
      <c r="C204" s="9"/>
      <c r="D204" s="9"/>
      <c r="E204" s="9"/>
      <c r="F204" s="9"/>
      <c r="G204" s="9"/>
      <c r="H204" s="9"/>
      <c r="I204" s="9"/>
      <c r="J204" s="9"/>
      <c r="K204" s="9"/>
      <c r="L204" s="9"/>
      <c r="M204" s="9"/>
      <c r="N204" s="9"/>
      <c r="O204" s="9"/>
      <c r="P204" s="9"/>
      <c r="Q204" s="9"/>
      <c r="R204" s="9"/>
      <c r="S204" s="9"/>
      <c r="T204" s="9"/>
      <c r="U204" s="9"/>
      <c r="V204" s="595"/>
      <c r="W204" s="583" t="s">
        <v>691</v>
      </c>
      <c r="X204" s="549"/>
      <c r="Y204" s="525"/>
      <c r="Z204" s="9"/>
      <c r="AA204" s="9"/>
      <c r="AB204" s="9"/>
      <c r="AC204" s="9"/>
      <c r="AD204" s="590"/>
    </row>
    <row r="205" spans="1:30" ht="13.5" customHeight="1">
      <c r="A205" s="8"/>
      <c r="B205" s="9"/>
      <c r="C205" s="9"/>
      <c r="D205" s="9"/>
      <c r="E205" s="9"/>
      <c r="F205" s="9"/>
      <c r="G205" s="9"/>
      <c r="H205" s="9"/>
      <c r="I205" s="9"/>
      <c r="J205" s="9"/>
      <c r="K205" s="9"/>
      <c r="L205" s="9"/>
      <c r="M205" s="9"/>
      <c r="N205" s="9"/>
      <c r="O205" s="9"/>
      <c r="P205" s="9"/>
      <c r="Q205" s="9"/>
      <c r="R205" s="9"/>
      <c r="S205" s="9"/>
      <c r="T205" s="9"/>
      <c r="U205" s="9"/>
      <c r="V205" s="595"/>
      <c r="W205" s="583" t="s">
        <v>692</v>
      </c>
      <c r="X205" s="549"/>
      <c r="Y205" s="525"/>
      <c r="Z205" s="9"/>
      <c r="AA205" s="9"/>
      <c r="AB205" s="9"/>
      <c r="AC205" s="9"/>
      <c r="AD205" s="590"/>
    </row>
    <row r="206" spans="1:30" ht="13.5" customHeight="1">
      <c r="A206" s="8"/>
      <c r="B206" s="9"/>
      <c r="C206" s="9"/>
      <c r="D206" s="9"/>
      <c r="E206" s="9"/>
      <c r="F206" s="9"/>
      <c r="G206" s="9"/>
      <c r="H206" s="9"/>
      <c r="I206" s="9"/>
      <c r="J206" s="9"/>
      <c r="K206" s="9"/>
      <c r="L206" s="9"/>
      <c r="M206" s="9"/>
      <c r="N206" s="9"/>
      <c r="O206" s="9"/>
      <c r="P206" s="9"/>
      <c r="Q206" s="9"/>
      <c r="R206" s="9"/>
      <c r="S206" s="9"/>
      <c r="T206" s="9"/>
      <c r="U206" s="9"/>
      <c r="V206" s="595"/>
      <c r="W206" s="583" t="s">
        <v>693</v>
      </c>
      <c r="X206" s="549"/>
      <c r="Y206" s="525"/>
      <c r="Z206" s="9"/>
      <c r="AA206" s="9"/>
      <c r="AB206" s="9"/>
      <c r="AC206" s="9"/>
      <c r="AD206" s="590"/>
    </row>
    <row r="207" spans="1:30" ht="13.5" customHeight="1">
      <c r="A207" s="8"/>
      <c r="B207" s="9"/>
      <c r="C207" s="9"/>
      <c r="D207" s="9"/>
      <c r="E207" s="9"/>
      <c r="F207" s="9"/>
      <c r="G207" s="9"/>
      <c r="H207" s="9"/>
      <c r="I207" s="9"/>
      <c r="J207" s="9"/>
      <c r="K207" s="9"/>
      <c r="L207" s="9"/>
      <c r="M207" s="9"/>
      <c r="N207" s="9"/>
      <c r="O207" s="9"/>
      <c r="P207" s="9"/>
      <c r="Q207" s="9"/>
      <c r="R207" s="9"/>
      <c r="S207" s="9"/>
      <c r="T207" s="9"/>
      <c r="U207" s="9"/>
      <c r="V207" s="595"/>
      <c r="W207" s="583" t="s">
        <v>694</v>
      </c>
      <c r="X207" s="549"/>
      <c r="Y207" s="525"/>
      <c r="Z207" s="9"/>
      <c r="AA207" s="9"/>
      <c r="AB207" s="9"/>
      <c r="AC207" s="9"/>
      <c r="AD207" s="590"/>
    </row>
    <row r="208" spans="1:30" ht="13.5" customHeight="1">
      <c r="A208" s="8"/>
      <c r="B208" s="9"/>
      <c r="C208" s="9"/>
      <c r="D208" s="9"/>
      <c r="E208" s="9"/>
      <c r="F208" s="9"/>
      <c r="G208" s="9"/>
      <c r="H208" s="9"/>
      <c r="I208" s="9"/>
      <c r="J208" s="9"/>
      <c r="K208" s="9"/>
      <c r="L208" s="9"/>
      <c r="M208" s="9"/>
      <c r="N208" s="9"/>
      <c r="O208" s="9"/>
      <c r="P208" s="9"/>
      <c r="Q208" s="9"/>
      <c r="R208" s="9"/>
      <c r="S208" s="9"/>
      <c r="T208" s="9"/>
      <c r="U208" s="9"/>
      <c r="V208" s="595"/>
      <c r="W208" s="583" t="s">
        <v>695</v>
      </c>
      <c r="X208" s="549"/>
      <c r="Y208" s="525"/>
      <c r="Z208" s="9"/>
      <c r="AA208" s="9"/>
      <c r="AB208" s="9"/>
      <c r="AC208" s="9"/>
      <c r="AD208" s="590"/>
    </row>
    <row r="209" spans="1:30" ht="13.5" customHeight="1">
      <c r="A209" s="8"/>
      <c r="B209" s="9"/>
      <c r="C209" s="9"/>
      <c r="D209" s="9"/>
      <c r="E209" s="9"/>
      <c r="F209" s="9"/>
      <c r="G209" s="9"/>
      <c r="H209" s="9"/>
      <c r="I209" s="9"/>
      <c r="J209" s="9"/>
      <c r="K209" s="9"/>
      <c r="L209" s="9"/>
      <c r="M209" s="9"/>
      <c r="N209" s="9"/>
      <c r="O209" s="9"/>
      <c r="P209" s="9"/>
      <c r="Q209" s="9"/>
      <c r="R209" s="9"/>
      <c r="S209" s="9"/>
      <c r="T209" s="9"/>
      <c r="U209" s="9"/>
      <c r="V209" s="595"/>
      <c r="W209" s="583" t="s">
        <v>696</v>
      </c>
      <c r="X209" s="549"/>
      <c r="Y209" s="525"/>
      <c r="Z209" s="9"/>
      <c r="AA209" s="9"/>
      <c r="AB209" s="9"/>
      <c r="AC209" s="9"/>
      <c r="AD209" s="590"/>
    </row>
    <row r="210" spans="1:30" ht="13.5" customHeight="1">
      <c r="A210" s="8"/>
      <c r="B210" s="9"/>
      <c r="C210" s="9"/>
      <c r="D210" s="9"/>
      <c r="E210" s="9"/>
      <c r="F210" s="9"/>
      <c r="G210" s="9"/>
      <c r="H210" s="9"/>
      <c r="I210" s="9"/>
      <c r="J210" s="9"/>
      <c r="K210" s="9"/>
      <c r="L210" s="9"/>
      <c r="M210" s="9"/>
      <c r="N210" s="9"/>
      <c r="O210" s="9"/>
      <c r="P210" s="9"/>
      <c r="Q210" s="9"/>
      <c r="R210" s="9"/>
      <c r="S210" s="9"/>
      <c r="T210" s="9"/>
      <c r="U210" s="9"/>
      <c r="V210" s="595"/>
      <c r="W210" s="583" t="s">
        <v>697</v>
      </c>
      <c r="X210" s="549"/>
      <c r="Y210" s="525"/>
      <c r="Z210" s="9"/>
      <c r="AA210" s="9"/>
      <c r="AB210" s="9"/>
      <c r="AC210" s="9"/>
      <c r="AD210" s="590"/>
    </row>
    <row r="211" spans="1:30" ht="13.5" customHeight="1">
      <c r="A211" s="8"/>
      <c r="B211" s="9"/>
      <c r="C211" s="9"/>
      <c r="D211" s="9"/>
      <c r="E211" s="9"/>
      <c r="F211" s="9"/>
      <c r="G211" s="9"/>
      <c r="H211" s="9"/>
      <c r="I211" s="9"/>
      <c r="J211" s="9"/>
      <c r="K211" s="9"/>
      <c r="L211" s="9"/>
      <c r="M211" s="9"/>
      <c r="N211" s="9"/>
      <c r="O211" s="9"/>
      <c r="P211" s="9"/>
      <c r="Q211" s="9"/>
      <c r="R211" s="9"/>
      <c r="S211" s="9"/>
      <c r="T211" s="9"/>
      <c r="U211" s="9"/>
      <c r="V211" s="595"/>
      <c r="W211" s="583" t="s">
        <v>698</v>
      </c>
      <c r="X211" s="549"/>
      <c r="Y211" s="525"/>
      <c r="Z211" s="9"/>
      <c r="AA211" s="9"/>
      <c r="AB211" s="9"/>
      <c r="AC211" s="9"/>
      <c r="AD211" s="590"/>
    </row>
    <row r="212" spans="1:30" ht="13.5" customHeight="1">
      <c r="A212" s="8"/>
      <c r="B212" s="9"/>
      <c r="C212" s="9"/>
      <c r="D212" s="9"/>
      <c r="E212" s="9"/>
      <c r="F212" s="9"/>
      <c r="G212" s="9"/>
      <c r="H212" s="9"/>
      <c r="I212" s="9"/>
      <c r="J212" s="9"/>
      <c r="K212" s="9"/>
      <c r="L212" s="9"/>
      <c r="M212" s="9"/>
      <c r="N212" s="9"/>
      <c r="O212" s="9"/>
      <c r="P212" s="9"/>
      <c r="Q212" s="9"/>
      <c r="R212" s="9"/>
      <c r="S212" s="9"/>
      <c r="T212" s="9"/>
      <c r="U212" s="9"/>
      <c r="V212" s="595"/>
      <c r="W212" s="583" t="s">
        <v>699</v>
      </c>
      <c r="X212" s="549"/>
      <c r="Y212" s="525"/>
      <c r="Z212" s="9"/>
      <c r="AA212" s="9"/>
      <c r="AB212" s="9"/>
      <c r="AC212" s="9"/>
      <c r="AD212" s="590"/>
    </row>
    <row r="213" spans="1:30" ht="13.5" customHeight="1">
      <c r="A213" s="8"/>
      <c r="B213" s="9"/>
      <c r="C213" s="9"/>
      <c r="D213" s="9"/>
      <c r="E213" s="9"/>
      <c r="F213" s="9"/>
      <c r="G213" s="9"/>
      <c r="H213" s="9"/>
      <c r="I213" s="9"/>
      <c r="J213" s="9"/>
      <c r="K213" s="9"/>
      <c r="L213" s="9"/>
      <c r="M213" s="9"/>
      <c r="N213" s="9"/>
      <c r="O213" s="9"/>
      <c r="P213" s="9"/>
      <c r="Q213" s="9"/>
      <c r="R213" s="9"/>
      <c r="S213" s="9"/>
      <c r="T213" s="9"/>
      <c r="U213" s="9"/>
      <c r="V213" s="595"/>
      <c r="W213" s="583" t="s">
        <v>700</v>
      </c>
      <c r="X213" s="549"/>
      <c r="Y213" s="525"/>
      <c r="Z213" s="9"/>
      <c r="AA213" s="9"/>
      <c r="AB213" s="9"/>
      <c r="AC213" s="9"/>
      <c r="AD213" s="590"/>
    </row>
    <row r="214" spans="1:30" ht="13.5" customHeight="1">
      <c r="A214" s="8"/>
      <c r="B214" s="9"/>
      <c r="C214" s="9"/>
      <c r="D214" s="9"/>
      <c r="E214" s="9"/>
      <c r="F214" s="9"/>
      <c r="G214" s="9"/>
      <c r="H214" s="9"/>
      <c r="I214" s="9"/>
      <c r="J214" s="9"/>
      <c r="K214" s="9"/>
      <c r="L214" s="9"/>
      <c r="M214" s="9"/>
      <c r="N214" s="9"/>
      <c r="O214" s="9"/>
      <c r="P214" s="9"/>
      <c r="Q214" s="9"/>
      <c r="R214" s="9"/>
      <c r="S214" s="9"/>
      <c r="T214" s="9"/>
      <c r="U214" s="9"/>
      <c r="V214" s="595"/>
      <c r="W214" s="583" t="s">
        <v>701</v>
      </c>
      <c r="X214" s="549"/>
      <c r="Y214" s="525"/>
      <c r="Z214" s="9"/>
      <c r="AA214" s="9"/>
      <c r="AB214" s="9"/>
      <c r="AC214" s="9"/>
      <c r="AD214" s="590"/>
    </row>
    <row r="215" spans="1:30" ht="13.5" customHeight="1">
      <c r="A215" s="8"/>
      <c r="B215" s="9"/>
      <c r="C215" s="9"/>
      <c r="D215" s="9"/>
      <c r="E215" s="9"/>
      <c r="F215" s="9"/>
      <c r="G215" s="9"/>
      <c r="H215" s="9"/>
      <c r="I215" s="9"/>
      <c r="J215" s="9"/>
      <c r="K215" s="9"/>
      <c r="L215" s="9"/>
      <c r="M215" s="9"/>
      <c r="N215" s="9"/>
      <c r="O215" s="9"/>
      <c r="P215" s="9"/>
      <c r="Q215" s="9"/>
      <c r="R215" s="9"/>
      <c r="S215" s="9"/>
      <c r="T215" s="9"/>
      <c r="U215" s="9"/>
      <c r="V215" s="595"/>
      <c r="W215" s="583" t="s">
        <v>702</v>
      </c>
      <c r="X215" s="549"/>
      <c r="Y215" s="525"/>
      <c r="Z215" s="9"/>
      <c r="AA215" s="9"/>
      <c r="AB215" s="9"/>
      <c r="AC215" s="9"/>
      <c r="AD215" s="590"/>
    </row>
    <row r="216" spans="1:30" ht="13.5" customHeight="1">
      <c r="A216" s="8"/>
      <c r="B216" s="9"/>
      <c r="C216" s="9"/>
      <c r="D216" s="9"/>
      <c r="E216" s="9"/>
      <c r="F216" s="9"/>
      <c r="G216" s="9"/>
      <c r="H216" s="9"/>
      <c r="I216" s="9"/>
      <c r="J216" s="9"/>
      <c r="K216" s="9"/>
      <c r="L216" s="9"/>
      <c r="M216" s="9"/>
      <c r="N216" s="9"/>
      <c r="O216" s="9"/>
      <c r="P216" s="9"/>
      <c r="Q216" s="9"/>
      <c r="R216" s="9"/>
      <c r="S216" s="9"/>
      <c r="T216" s="9"/>
      <c r="U216" s="9"/>
      <c r="V216" s="595"/>
      <c r="W216" s="583" t="s">
        <v>703</v>
      </c>
      <c r="X216" s="549"/>
      <c r="Y216" s="525"/>
      <c r="Z216" s="9"/>
      <c r="AA216" s="9"/>
      <c r="AB216" s="9"/>
      <c r="AC216" s="9"/>
      <c r="AD216" s="590"/>
    </row>
    <row r="217" spans="1:30" ht="13.5" customHeight="1">
      <c r="A217" s="8"/>
      <c r="B217" s="9"/>
      <c r="C217" s="9"/>
      <c r="D217" s="9"/>
      <c r="E217" s="9"/>
      <c r="F217" s="9"/>
      <c r="G217" s="9"/>
      <c r="H217" s="9"/>
      <c r="I217" s="9"/>
      <c r="J217" s="9"/>
      <c r="K217" s="9"/>
      <c r="L217" s="9"/>
      <c r="M217" s="9"/>
      <c r="N217" s="9"/>
      <c r="O217" s="9"/>
      <c r="P217" s="9"/>
      <c r="Q217" s="9"/>
      <c r="R217" s="9"/>
      <c r="S217" s="9"/>
      <c r="T217" s="9"/>
      <c r="U217" s="9"/>
      <c r="V217" s="595"/>
      <c r="W217" s="583" t="s">
        <v>704</v>
      </c>
      <c r="X217" s="549"/>
      <c r="Y217" s="525"/>
      <c r="Z217" s="9"/>
      <c r="AA217" s="9"/>
      <c r="AB217" s="9"/>
      <c r="AC217" s="9"/>
      <c r="AD217" s="590"/>
    </row>
    <row r="218" spans="1:30" ht="13.5" customHeight="1">
      <c r="A218" s="8"/>
      <c r="B218" s="9"/>
      <c r="C218" s="9"/>
      <c r="D218" s="9"/>
      <c r="E218" s="9"/>
      <c r="F218" s="9"/>
      <c r="G218" s="9"/>
      <c r="H218" s="9"/>
      <c r="I218" s="9"/>
      <c r="J218" s="9"/>
      <c r="K218" s="9"/>
      <c r="L218" s="9"/>
      <c r="M218" s="9"/>
      <c r="N218" s="9"/>
      <c r="O218" s="9"/>
      <c r="P218" s="9"/>
      <c r="Q218" s="9"/>
      <c r="R218" s="9"/>
      <c r="S218" s="9"/>
      <c r="T218" s="9"/>
      <c r="U218" s="9"/>
      <c r="V218" s="595"/>
      <c r="W218" s="583" t="s">
        <v>705</v>
      </c>
      <c r="X218" s="549"/>
      <c r="Y218" s="525"/>
      <c r="Z218" s="9"/>
      <c r="AA218" s="9"/>
      <c r="AB218" s="9"/>
      <c r="AC218" s="9"/>
      <c r="AD218" s="590"/>
    </row>
    <row r="219" spans="1:30" ht="13.5" customHeight="1">
      <c r="A219" s="8"/>
      <c r="B219" s="9"/>
      <c r="C219" s="9"/>
      <c r="D219" s="9"/>
      <c r="E219" s="9"/>
      <c r="F219" s="9"/>
      <c r="G219" s="9"/>
      <c r="H219" s="9"/>
      <c r="I219" s="9"/>
      <c r="J219" s="9"/>
      <c r="K219" s="9"/>
      <c r="L219" s="9"/>
      <c r="M219" s="9"/>
      <c r="N219" s="9"/>
      <c r="O219" s="9"/>
      <c r="P219" s="9"/>
      <c r="Q219" s="9"/>
      <c r="R219" s="9"/>
      <c r="S219" s="9"/>
      <c r="T219" s="9"/>
      <c r="U219" s="9"/>
      <c r="V219" s="595"/>
      <c r="W219" s="583" t="s">
        <v>706</v>
      </c>
      <c r="X219" s="549"/>
      <c r="Y219" s="525"/>
      <c r="Z219" s="9"/>
      <c r="AA219" s="9"/>
      <c r="AB219" s="9"/>
      <c r="AC219" s="9"/>
      <c r="AD219" s="590"/>
    </row>
    <row r="220" spans="1:30" ht="13.5" customHeight="1">
      <c r="A220" s="8"/>
      <c r="B220" s="9"/>
      <c r="C220" s="9"/>
      <c r="D220" s="9"/>
      <c r="E220" s="9"/>
      <c r="F220" s="9"/>
      <c r="G220" s="9"/>
      <c r="H220" s="9"/>
      <c r="I220" s="9"/>
      <c r="J220" s="9"/>
      <c r="K220" s="9"/>
      <c r="L220" s="9"/>
      <c r="M220" s="9"/>
      <c r="N220" s="9"/>
      <c r="O220" s="9"/>
      <c r="P220" s="9"/>
      <c r="Q220" s="9"/>
      <c r="R220" s="9"/>
      <c r="S220" s="9"/>
      <c r="T220" s="9"/>
      <c r="U220" s="9"/>
      <c r="V220" s="595"/>
      <c r="W220" s="583" t="s">
        <v>707</v>
      </c>
      <c r="X220" s="549"/>
      <c r="Y220" s="525"/>
      <c r="Z220" s="9"/>
      <c r="AA220" s="9"/>
      <c r="AB220" s="9"/>
      <c r="AC220" s="9"/>
      <c r="AD220" s="590"/>
    </row>
    <row r="221" spans="1:30" ht="13.5" customHeight="1">
      <c r="A221" s="8"/>
      <c r="B221" s="9"/>
      <c r="C221" s="9"/>
      <c r="D221" s="9"/>
      <c r="E221" s="9"/>
      <c r="F221" s="9"/>
      <c r="G221" s="9"/>
      <c r="H221" s="9"/>
      <c r="I221" s="9"/>
      <c r="J221" s="9"/>
      <c r="K221" s="9"/>
      <c r="L221" s="9"/>
      <c r="M221" s="9"/>
      <c r="N221" s="9"/>
      <c r="O221" s="9"/>
      <c r="P221" s="9"/>
      <c r="Q221" s="9"/>
      <c r="R221" s="9"/>
      <c r="S221" s="9"/>
      <c r="T221" s="9"/>
      <c r="U221" s="9"/>
      <c r="V221" s="595"/>
      <c r="W221" s="583" t="s">
        <v>708</v>
      </c>
      <c r="X221" s="549"/>
      <c r="Y221" s="525"/>
      <c r="Z221" s="9"/>
      <c r="AA221" s="9"/>
      <c r="AB221" s="9"/>
      <c r="AC221" s="9"/>
      <c r="AD221" s="590"/>
    </row>
    <row r="222" spans="1:30" ht="13.5" customHeight="1">
      <c r="A222" s="8"/>
      <c r="B222" s="9"/>
      <c r="C222" s="9"/>
      <c r="D222" s="9"/>
      <c r="E222" s="9"/>
      <c r="F222" s="9"/>
      <c r="G222" s="9"/>
      <c r="H222" s="9"/>
      <c r="I222" s="9"/>
      <c r="J222" s="9"/>
      <c r="K222" s="9"/>
      <c r="L222" s="9"/>
      <c r="M222" s="9"/>
      <c r="N222" s="9"/>
      <c r="O222" s="9"/>
      <c r="P222" s="9"/>
      <c r="Q222" s="9"/>
      <c r="R222" s="9"/>
      <c r="S222" s="9"/>
      <c r="T222" s="9"/>
      <c r="U222" s="9"/>
      <c r="V222" s="595"/>
      <c r="W222" s="583" t="s">
        <v>709</v>
      </c>
      <c r="X222" s="549"/>
      <c r="Y222" s="525"/>
      <c r="Z222" s="9"/>
      <c r="AA222" s="9"/>
      <c r="AB222" s="9"/>
      <c r="AC222" s="9"/>
      <c r="AD222" s="590"/>
    </row>
    <row r="223" spans="1:30" ht="13.5" customHeight="1">
      <c r="A223" s="8"/>
      <c r="B223" s="9"/>
      <c r="C223" s="9"/>
      <c r="D223" s="9"/>
      <c r="E223" s="9"/>
      <c r="F223" s="9"/>
      <c r="G223" s="9"/>
      <c r="H223" s="9"/>
      <c r="I223" s="9"/>
      <c r="J223" s="9"/>
      <c r="K223" s="9"/>
      <c r="L223" s="9"/>
      <c r="M223" s="9"/>
      <c r="N223" s="9"/>
      <c r="O223" s="9"/>
      <c r="P223" s="9"/>
      <c r="Q223" s="9"/>
      <c r="R223" s="9"/>
      <c r="S223" s="9"/>
      <c r="T223" s="9"/>
      <c r="U223" s="9"/>
      <c r="V223" s="595"/>
      <c r="W223" s="583" t="s">
        <v>710</v>
      </c>
      <c r="X223" s="549"/>
      <c r="Y223" s="525"/>
      <c r="Z223" s="9"/>
      <c r="AA223" s="9"/>
      <c r="AB223" s="9"/>
      <c r="AC223" s="9"/>
      <c r="AD223" s="590"/>
    </row>
    <row r="224" spans="1:30" ht="13.5" customHeight="1">
      <c r="A224" s="8"/>
      <c r="B224" s="9"/>
      <c r="C224" s="9"/>
      <c r="D224" s="9"/>
      <c r="E224" s="9"/>
      <c r="F224" s="9"/>
      <c r="G224" s="9"/>
      <c r="H224" s="9"/>
      <c r="I224" s="9"/>
      <c r="J224" s="9"/>
      <c r="K224" s="9"/>
      <c r="L224" s="9"/>
      <c r="M224" s="9"/>
      <c r="N224" s="9"/>
      <c r="O224" s="9"/>
      <c r="P224" s="9"/>
      <c r="Q224" s="9"/>
      <c r="R224" s="9"/>
      <c r="S224" s="9"/>
      <c r="T224" s="9"/>
      <c r="U224" s="9"/>
      <c r="V224" s="595"/>
      <c r="W224" s="583" t="s">
        <v>711</v>
      </c>
      <c r="X224" s="549"/>
      <c r="Y224" s="525"/>
      <c r="Z224" s="9"/>
      <c r="AA224" s="9"/>
      <c r="AB224" s="9"/>
      <c r="AC224" s="9"/>
      <c r="AD224" s="590"/>
    </row>
    <row r="225" spans="1:30" ht="13.5" customHeight="1">
      <c r="A225" s="8"/>
      <c r="B225" s="9"/>
      <c r="C225" s="9"/>
      <c r="D225" s="9"/>
      <c r="E225" s="9"/>
      <c r="F225" s="9"/>
      <c r="G225" s="9"/>
      <c r="H225" s="9"/>
      <c r="I225" s="9"/>
      <c r="J225" s="9"/>
      <c r="K225" s="9"/>
      <c r="L225" s="9"/>
      <c r="M225" s="9"/>
      <c r="N225" s="9"/>
      <c r="O225" s="9"/>
      <c r="P225" s="9"/>
      <c r="Q225" s="9"/>
      <c r="R225" s="9"/>
      <c r="S225" s="9"/>
      <c r="T225" s="9"/>
      <c r="U225" s="9"/>
      <c r="V225" s="595"/>
      <c r="W225" s="583" t="s">
        <v>712</v>
      </c>
      <c r="X225" s="549"/>
      <c r="Y225" s="525"/>
      <c r="Z225" s="9"/>
      <c r="AA225" s="9"/>
      <c r="AB225" s="9"/>
      <c r="AC225" s="9"/>
      <c r="AD225" s="590"/>
    </row>
    <row r="226" spans="1:30" ht="13.5" customHeight="1">
      <c r="A226" s="8"/>
      <c r="B226" s="9"/>
      <c r="C226" s="9"/>
      <c r="D226" s="9"/>
      <c r="E226" s="9"/>
      <c r="F226" s="9"/>
      <c r="G226" s="9"/>
      <c r="H226" s="9"/>
      <c r="I226" s="9"/>
      <c r="J226" s="9"/>
      <c r="K226" s="9"/>
      <c r="L226" s="9"/>
      <c r="M226" s="9"/>
      <c r="N226" s="9"/>
      <c r="O226" s="9"/>
      <c r="P226" s="9"/>
      <c r="Q226" s="9"/>
      <c r="R226" s="9"/>
      <c r="S226" s="9"/>
      <c r="T226" s="9"/>
      <c r="U226" s="9"/>
      <c r="V226" s="595"/>
      <c r="W226" s="583" t="s">
        <v>713</v>
      </c>
      <c r="X226" s="549"/>
      <c r="Y226" s="525"/>
      <c r="Z226" s="9"/>
      <c r="AA226" s="9"/>
      <c r="AB226" s="9"/>
      <c r="AC226" s="9"/>
      <c r="AD226" s="590"/>
    </row>
    <row r="227" spans="1:30" ht="13.5" customHeight="1">
      <c r="A227" s="8"/>
      <c r="B227" s="9"/>
      <c r="C227" s="9"/>
      <c r="D227" s="9"/>
      <c r="E227" s="9"/>
      <c r="F227" s="9"/>
      <c r="G227" s="9"/>
      <c r="H227" s="9"/>
      <c r="I227" s="9"/>
      <c r="J227" s="9"/>
      <c r="K227" s="9"/>
      <c r="L227" s="9"/>
      <c r="M227" s="9"/>
      <c r="N227" s="9"/>
      <c r="O227" s="9"/>
      <c r="P227" s="9"/>
      <c r="Q227" s="9"/>
      <c r="R227" s="9"/>
      <c r="S227" s="9"/>
      <c r="T227" s="9"/>
      <c r="U227" s="9"/>
      <c r="V227" s="595"/>
      <c r="W227" s="583" t="s">
        <v>714</v>
      </c>
      <c r="X227" s="549"/>
      <c r="Y227" s="525"/>
      <c r="Z227" s="9"/>
      <c r="AA227" s="9"/>
      <c r="AB227" s="9"/>
      <c r="AC227" s="9"/>
      <c r="AD227" s="590"/>
    </row>
    <row r="228" spans="1:30" ht="13.5" customHeight="1">
      <c r="A228" s="8"/>
      <c r="B228" s="9"/>
      <c r="C228" s="9"/>
      <c r="D228" s="9"/>
      <c r="E228" s="9"/>
      <c r="F228" s="9"/>
      <c r="G228" s="9"/>
      <c r="H228" s="9"/>
      <c r="I228" s="9"/>
      <c r="J228" s="9"/>
      <c r="K228" s="9"/>
      <c r="L228" s="9"/>
      <c r="M228" s="9"/>
      <c r="N228" s="9"/>
      <c r="O228" s="9"/>
      <c r="P228" s="9"/>
      <c r="Q228" s="9"/>
      <c r="R228" s="9"/>
      <c r="S228" s="9"/>
      <c r="T228" s="9"/>
      <c r="U228" s="9"/>
      <c r="V228" s="595"/>
      <c r="W228" s="583" t="s">
        <v>715</v>
      </c>
      <c r="X228" s="549"/>
      <c r="Y228" s="525"/>
      <c r="Z228" s="9"/>
      <c r="AA228" s="9"/>
      <c r="AB228" s="9"/>
      <c r="AC228" s="9"/>
      <c r="AD228" s="590"/>
    </row>
    <row r="229" spans="1:30" ht="13.5" customHeight="1">
      <c r="A229" s="8"/>
      <c r="B229" s="9"/>
      <c r="C229" s="9"/>
      <c r="D229" s="9"/>
      <c r="E229" s="9"/>
      <c r="F229" s="9"/>
      <c r="G229" s="9"/>
      <c r="H229" s="9"/>
      <c r="I229" s="9"/>
      <c r="J229" s="9"/>
      <c r="K229" s="9"/>
      <c r="L229" s="9"/>
      <c r="M229" s="9"/>
      <c r="N229" s="9"/>
      <c r="O229" s="9"/>
      <c r="P229" s="9"/>
      <c r="Q229" s="9"/>
      <c r="R229" s="9"/>
      <c r="S229" s="9"/>
      <c r="T229" s="9"/>
      <c r="U229" s="9"/>
      <c r="V229" s="595"/>
      <c r="W229" s="583" t="s">
        <v>716</v>
      </c>
      <c r="X229" s="549"/>
      <c r="Y229" s="525"/>
      <c r="Z229" s="9"/>
      <c r="AA229" s="9"/>
      <c r="AB229" s="9"/>
      <c r="AC229" s="9"/>
      <c r="AD229" s="590"/>
    </row>
    <row r="230" spans="1:30" ht="13.5" customHeight="1">
      <c r="A230" s="8"/>
      <c r="B230" s="9"/>
      <c r="C230" s="9"/>
      <c r="D230" s="9"/>
      <c r="E230" s="9"/>
      <c r="F230" s="9"/>
      <c r="G230" s="9"/>
      <c r="H230" s="9"/>
      <c r="I230" s="9"/>
      <c r="J230" s="9"/>
      <c r="K230" s="9"/>
      <c r="L230" s="9"/>
      <c r="M230" s="9"/>
      <c r="N230" s="9"/>
      <c r="O230" s="9"/>
      <c r="P230" s="9"/>
      <c r="Q230" s="9"/>
      <c r="R230" s="9"/>
      <c r="S230" s="9"/>
      <c r="T230" s="9"/>
      <c r="U230" s="9"/>
      <c r="V230" s="595"/>
      <c r="W230" s="583" t="s">
        <v>717</v>
      </c>
      <c r="X230" s="549"/>
      <c r="Y230" s="525"/>
      <c r="Z230" s="9"/>
      <c r="AA230" s="9"/>
      <c r="AB230" s="9"/>
      <c r="AC230" s="9"/>
      <c r="AD230" s="590"/>
    </row>
    <row r="231" spans="1:30" ht="13.5" customHeight="1">
      <c r="A231" s="8"/>
      <c r="B231" s="9"/>
      <c r="C231" s="9"/>
      <c r="D231" s="9"/>
      <c r="E231" s="9"/>
      <c r="F231" s="9"/>
      <c r="G231" s="9"/>
      <c r="H231" s="9"/>
      <c r="I231" s="9"/>
      <c r="J231" s="9"/>
      <c r="K231" s="9"/>
      <c r="L231" s="9"/>
      <c r="M231" s="9"/>
      <c r="N231" s="9"/>
      <c r="O231" s="9"/>
      <c r="P231" s="9"/>
      <c r="Q231" s="9"/>
      <c r="R231" s="9"/>
      <c r="S231" s="9"/>
      <c r="T231" s="9"/>
      <c r="U231" s="9"/>
      <c r="V231" s="595"/>
      <c r="W231" s="583" t="s">
        <v>718</v>
      </c>
      <c r="X231" s="549"/>
      <c r="Y231" s="525"/>
      <c r="Z231" s="9"/>
      <c r="AA231" s="9"/>
      <c r="AB231" s="9"/>
      <c r="AC231" s="9"/>
      <c r="AD231" s="590"/>
    </row>
    <row r="232" spans="1:30" ht="13.5" customHeight="1">
      <c r="A232" s="8"/>
      <c r="B232" s="9"/>
      <c r="C232" s="9"/>
      <c r="D232" s="9"/>
      <c r="E232" s="9"/>
      <c r="F232" s="9"/>
      <c r="G232" s="9"/>
      <c r="H232" s="9"/>
      <c r="I232" s="9"/>
      <c r="J232" s="9"/>
      <c r="K232" s="9"/>
      <c r="L232" s="9"/>
      <c r="M232" s="9"/>
      <c r="N232" s="9"/>
      <c r="O232" s="9"/>
      <c r="P232" s="9"/>
      <c r="Q232" s="9"/>
      <c r="R232" s="9"/>
      <c r="S232" s="9"/>
      <c r="T232" s="9"/>
      <c r="U232" s="9"/>
      <c r="V232" s="595"/>
      <c r="W232" s="583" t="s">
        <v>719</v>
      </c>
      <c r="X232" s="549"/>
      <c r="Y232" s="525"/>
      <c r="Z232" s="9"/>
      <c r="AA232" s="9"/>
      <c r="AB232" s="9"/>
      <c r="AC232" s="9"/>
      <c r="AD232" s="590"/>
    </row>
    <row r="233" spans="1:30" ht="13.5" customHeight="1">
      <c r="A233" s="8"/>
      <c r="B233" s="9"/>
      <c r="C233" s="9"/>
      <c r="D233" s="9"/>
      <c r="E233" s="9"/>
      <c r="F233" s="9"/>
      <c r="G233" s="9"/>
      <c r="H233" s="9"/>
      <c r="I233" s="9"/>
      <c r="J233" s="9"/>
      <c r="K233" s="9"/>
      <c r="L233" s="9"/>
      <c r="M233" s="9"/>
      <c r="N233" s="9"/>
      <c r="O233" s="9"/>
      <c r="P233" s="9"/>
      <c r="Q233" s="9"/>
      <c r="R233" s="9"/>
      <c r="S233" s="9"/>
      <c r="T233" s="9"/>
      <c r="U233" s="9"/>
      <c r="V233" s="595"/>
      <c r="W233" s="583" t="s">
        <v>720</v>
      </c>
      <c r="X233" s="549"/>
      <c r="Y233" s="525"/>
      <c r="Z233" s="9"/>
      <c r="AA233" s="9"/>
      <c r="AB233" s="9"/>
      <c r="AC233" s="9"/>
      <c r="AD233" s="590"/>
    </row>
    <row r="234" spans="1:30" ht="13.5" customHeight="1">
      <c r="A234" s="8"/>
      <c r="B234" s="9"/>
      <c r="C234" s="9"/>
      <c r="D234" s="9"/>
      <c r="E234" s="9"/>
      <c r="F234" s="9"/>
      <c r="G234" s="9"/>
      <c r="H234" s="9"/>
      <c r="I234" s="9"/>
      <c r="J234" s="9"/>
      <c r="K234" s="9"/>
      <c r="L234" s="9"/>
      <c r="M234" s="9"/>
      <c r="N234" s="9"/>
      <c r="O234" s="9"/>
      <c r="P234" s="9"/>
      <c r="Q234" s="9"/>
      <c r="R234" s="9"/>
      <c r="S234" s="9"/>
      <c r="T234" s="9"/>
      <c r="U234" s="9"/>
      <c r="V234" s="595"/>
      <c r="W234" s="583" t="s">
        <v>721</v>
      </c>
      <c r="X234" s="549"/>
      <c r="Y234" s="525"/>
      <c r="Z234" s="9"/>
      <c r="AA234" s="9"/>
      <c r="AB234" s="9"/>
      <c r="AC234" s="9"/>
      <c r="AD234" s="590"/>
    </row>
    <row r="235" spans="1:30" ht="13.5" customHeight="1">
      <c r="A235" s="8"/>
      <c r="B235" s="9"/>
      <c r="C235" s="9"/>
      <c r="D235" s="9"/>
      <c r="E235" s="9"/>
      <c r="F235" s="9"/>
      <c r="G235" s="9"/>
      <c r="H235" s="9"/>
      <c r="I235" s="9"/>
      <c r="J235" s="9"/>
      <c r="K235" s="9"/>
      <c r="L235" s="9"/>
      <c r="M235" s="9"/>
      <c r="N235" s="9"/>
      <c r="O235" s="9"/>
      <c r="P235" s="9"/>
      <c r="Q235" s="9"/>
      <c r="R235" s="9"/>
      <c r="S235" s="9"/>
      <c r="T235" s="9"/>
      <c r="U235" s="9"/>
      <c r="V235" s="595"/>
      <c r="W235" s="583" t="s">
        <v>722</v>
      </c>
      <c r="X235" s="549"/>
      <c r="Y235" s="525"/>
      <c r="Z235" s="9"/>
      <c r="AA235" s="9"/>
      <c r="AB235" s="9"/>
      <c r="AC235" s="9"/>
      <c r="AD235" s="590"/>
    </row>
    <row r="236" spans="1:30" ht="13.5" customHeight="1">
      <c r="A236" s="8"/>
      <c r="B236" s="9"/>
      <c r="C236" s="9"/>
      <c r="D236" s="9"/>
      <c r="E236" s="9"/>
      <c r="F236" s="9"/>
      <c r="G236" s="9"/>
      <c r="H236" s="9"/>
      <c r="I236" s="9"/>
      <c r="J236" s="9"/>
      <c r="K236" s="9"/>
      <c r="L236" s="9"/>
      <c r="M236" s="9"/>
      <c r="N236" s="9"/>
      <c r="O236" s="9"/>
      <c r="P236" s="9"/>
      <c r="Q236" s="9"/>
      <c r="R236" s="9"/>
      <c r="S236" s="9"/>
      <c r="T236" s="9"/>
      <c r="U236" s="9"/>
      <c r="V236" s="595"/>
      <c r="W236" s="583" t="s">
        <v>723</v>
      </c>
      <c r="X236" s="549"/>
      <c r="Y236" s="525"/>
      <c r="Z236" s="9"/>
      <c r="AA236" s="9"/>
      <c r="AB236" s="9"/>
      <c r="AC236" s="9"/>
      <c r="AD236" s="590"/>
    </row>
    <row r="237" spans="1:30" ht="13.5" customHeight="1">
      <c r="A237" s="8"/>
      <c r="B237" s="9"/>
      <c r="C237" s="9"/>
      <c r="D237" s="9"/>
      <c r="E237" s="9"/>
      <c r="F237" s="9"/>
      <c r="G237" s="9"/>
      <c r="H237" s="9"/>
      <c r="I237" s="9"/>
      <c r="J237" s="9"/>
      <c r="K237" s="9"/>
      <c r="L237" s="9"/>
      <c r="M237" s="9"/>
      <c r="N237" s="9"/>
      <c r="O237" s="9"/>
      <c r="P237" s="9"/>
      <c r="Q237" s="9"/>
      <c r="R237" s="9"/>
      <c r="S237" s="9"/>
      <c r="T237" s="9"/>
      <c r="U237" s="9"/>
      <c r="V237" s="595"/>
      <c r="W237" s="583" t="s">
        <v>724</v>
      </c>
      <c r="X237" s="549"/>
      <c r="Y237" s="525"/>
      <c r="Z237" s="9"/>
      <c r="AA237" s="9"/>
      <c r="AB237" s="9"/>
      <c r="AC237" s="9"/>
      <c r="AD237" s="590"/>
    </row>
    <row r="238" spans="1:30" ht="13.5" customHeight="1">
      <c r="A238" s="8"/>
      <c r="B238" s="9"/>
      <c r="C238" s="9"/>
      <c r="D238" s="9"/>
      <c r="E238" s="9"/>
      <c r="F238" s="9"/>
      <c r="G238" s="9"/>
      <c r="H238" s="9"/>
      <c r="I238" s="9"/>
      <c r="J238" s="9"/>
      <c r="K238" s="9"/>
      <c r="L238" s="9"/>
      <c r="M238" s="9"/>
      <c r="N238" s="9"/>
      <c r="O238" s="9"/>
      <c r="P238" s="9"/>
      <c r="Q238" s="9"/>
      <c r="R238" s="9"/>
      <c r="S238" s="9"/>
      <c r="T238" s="9"/>
      <c r="U238" s="9"/>
      <c r="V238" s="595"/>
      <c r="W238" s="583" t="s">
        <v>725</v>
      </c>
      <c r="X238" s="549"/>
      <c r="Y238" s="525"/>
      <c r="Z238" s="9"/>
      <c r="AA238" s="9"/>
      <c r="AB238" s="9"/>
      <c r="AC238" s="9"/>
      <c r="AD238" s="590"/>
    </row>
    <row r="239" spans="1:30" ht="13.5" customHeight="1">
      <c r="A239" s="8"/>
      <c r="B239" s="9"/>
      <c r="C239" s="9"/>
      <c r="D239" s="9"/>
      <c r="E239" s="9"/>
      <c r="F239" s="9"/>
      <c r="G239" s="9"/>
      <c r="H239" s="9"/>
      <c r="I239" s="9"/>
      <c r="J239" s="9"/>
      <c r="K239" s="9"/>
      <c r="L239" s="9"/>
      <c r="M239" s="9"/>
      <c r="N239" s="9"/>
      <c r="O239" s="9"/>
      <c r="P239" s="9"/>
      <c r="Q239" s="9"/>
      <c r="R239" s="9"/>
      <c r="S239" s="9"/>
      <c r="T239" s="9"/>
      <c r="U239" s="9"/>
      <c r="V239" s="595"/>
      <c r="W239" s="583" t="s">
        <v>726</v>
      </c>
      <c r="X239" s="549"/>
      <c r="Y239" s="525"/>
      <c r="Z239" s="9"/>
      <c r="AA239" s="9"/>
      <c r="AB239" s="9"/>
      <c r="AC239" s="9"/>
      <c r="AD239" s="590"/>
    </row>
    <row r="240" spans="1:30" ht="13.5" customHeight="1">
      <c r="A240" s="8"/>
      <c r="B240" s="9"/>
      <c r="C240" s="9"/>
      <c r="D240" s="9"/>
      <c r="E240" s="9"/>
      <c r="F240" s="9"/>
      <c r="G240" s="9"/>
      <c r="H240" s="9"/>
      <c r="I240" s="9"/>
      <c r="J240" s="9"/>
      <c r="K240" s="9"/>
      <c r="L240" s="9"/>
      <c r="M240" s="9"/>
      <c r="N240" s="9"/>
      <c r="O240" s="9"/>
      <c r="P240" s="9"/>
      <c r="Q240" s="9"/>
      <c r="R240" s="9"/>
      <c r="S240" s="9"/>
      <c r="T240" s="9"/>
      <c r="U240" s="9"/>
      <c r="V240" s="595"/>
      <c r="W240" s="583" t="s">
        <v>727</v>
      </c>
      <c r="X240" s="549"/>
      <c r="Y240" s="525"/>
      <c r="Z240" s="9"/>
      <c r="AA240" s="9"/>
      <c r="AB240" s="9"/>
      <c r="AC240" s="9"/>
      <c r="AD240" s="590"/>
    </row>
    <row r="241" spans="1:30" ht="13.5" customHeight="1">
      <c r="A241" s="8"/>
      <c r="B241" s="9"/>
      <c r="C241" s="9"/>
      <c r="D241" s="9"/>
      <c r="E241" s="9"/>
      <c r="F241" s="9"/>
      <c r="G241" s="9"/>
      <c r="H241" s="9"/>
      <c r="I241" s="9"/>
      <c r="J241" s="9"/>
      <c r="K241" s="9"/>
      <c r="L241" s="9"/>
      <c r="M241" s="9"/>
      <c r="N241" s="9"/>
      <c r="O241" s="9"/>
      <c r="P241" s="9"/>
      <c r="Q241" s="9"/>
      <c r="R241" s="9"/>
      <c r="S241" s="9"/>
      <c r="T241" s="9"/>
      <c r="U241" s="9"/>
      <c r="V241" s="595"/>
      <c r="W241" s="583" t="s">
        <v>728</v>
      </c>
      <c r="X241" s="549"/>
      <c r="Y241" s="525"/>
      <c r="Z241" s="9"/>
      <c r="AA241" s="9"/>
      <c r="AB241" s="9"/>
      <c r="AC241" s="9"/>
      <c r="AD241" s="590"/>
    </row>
    <row r="242" spans="1:30" ht="13.5" customHeight="1">
      <c r="A242" s="8"/>
      <c r="B242" s="9"/>
      <c r="C242" s="9"/>
      <c r="D242" s="9"/>
      <c r="E242" s="9"/>
      <c r="F242" s="9"/>
      <c r="G242" s="9"/>
      <c r="H242" s="9"/>
      <c r="I242" s="9"/>
      <c r="J242" s="9"/>
      <c r="K242" s="9"/>
      <c r="L242" s="9"/>
      <c r="M242" s="9"/>
      <c r="N242" s="9"/>
      <c r="O242" s="9"/>
      <c r="P242" s="9"/>
      <c r="Q242" s="9"/>
      <c r="R242" s="9"/>
      <c r="S242" s="9"/>
      <c r="T242" s="9"/>
      <c r="U242" s="9"/>
      <c r="V242" s="595"/>
      <c r="W242" s="583" t="s">
        <v>729</v>
      </c>
      <c r="X242" s="549"/>
      <c r="Y242" s="525"/>
      <c r="Z242" s="9"/>
      <c r="AA242" s="9"/>
      <c r="AB242" s="9"/>
      <c r="AC242" s="9"/>
      <c r="AD242" s="590"/>
    </row>
    <row r="243" spans="1:30" ht="13.5" customHeight="1">
      <c r="A243" s="8"/>
      <c r="B243" s="9"/>
      <c r="C243" s="9"/>
      <c r="D243" s="9"/>
      <c r="E243" s="9"/>
      <c r="F243" s="9"/>
      <c r="G243" s="9"/>
      <c r="H243" s="9"/>
      <c r="I243" s="9"/>
      <c r="J243" s="9"/>
      <c r="K243" s="9"/>
      <c r="L243" s="9"/>
      <c r="M243" s="9"/>
      <c r="N243" s="9"/>
      <c r="O243" s="9"/>
      <c r="P243" s="9"/>
      <c r="Q243" s="9"/>
      <c r="R243" s="9"/>
      <c r="S243" s="9"/>
      <c r="T243" s="9"/>
      <c r="U243" s="9"/>
      <c r="V243" s="595"/>
      <c r="W243" s="583" t="s">
        <v>730</v>
      </c>
      <c r="X243" s="549"/>
      <c r="Y243" s="525"/>
      <c r="Z243" s="9"/>
      <c r="AA243" s="9"/>
      <c r="AB243" s="9"/>
      <c r="AC243" s="9"/>
      <c r="AD243" s="590"/>
    </row>
    <row r="244" spans="1:30" ht="13.5" customHeight="1">
      <c r="A244" s="8"/>
      <c r="B244" s="9"/>
      <c r="C244" s="9"/>
      <c r="D244" s="9"/>
      <c r="E244" s="9"/>
      <c r="F244" s="9"/>
      <c r="G244" s="9"/>
      <c r="H244" s="9"/>
      <c r="I244" s="9"/>
      <c r="J244" s="9"/>
      <c r="K244" s="9"/>
      <c r="L244" s="9"/>
      <c r="M244" s="9"/>
      <c r="N244" s="9"/>
      <c r="O244" s="9"/>
      <c r="P244" s="9"/>
      <c r="Q244" s="9"/>
      <c r="R244" s="9"/>
      <c r="S244" s="9"/>
      <c r="T244" s="9"/>
      <c r="U244" s="9"/>
      <c r="V244" s="595"/>
      <c r="W244" s="583" t="s">
        <v>731</v>
      </c>
      <c r="X244" s="549"/>
      <c r="Y244" s="525"/>
      <c r="Z244" s="9"/>
      <c r="AA244" s="9"/>
      <c r="AB244" s="9"/>
      <c r="AC244" s="9"/>
      <c r="AD244" s="590"/>
    </row>
    <row r="245" spans="1:30" ht="13.5" customHeight="1">
      <c r="A245" s="8"/>
      <c r="B245" s="9"/>
      <c r="C245" s="9"/>
      <c r="D245" s="9"/>
      <c r="E245" s="9"/>
      <c r="F245" s="9"/>
      <c r="G245" s="9"/>
      <c r="H245" s="9"/>
      <c r="I245" s="9"/>
      <c r="J245" s="9"/>
      <c r="K245" s="9"/>
      <c r="L245" s="9"/>
      <c r="M245" s="9"/>
      <c r="N245" s="9"/>
      <c r="O245" s="9"/>
      <c r="P245" s="9"/>
      <c r="Q245" s="9"/>
      <c r="R245" s="9"/>
      <c r="S245" s="9"/>
      <c r="T245" s="9"/>
      <c r="U245" s="9"/>
      <c r="V245" s="595"/>
      <c r="W245" s="583" t="s">
        <v>732</v>
      </c>
      <c r="X245" s="549"/>
      <c r="Y245" s="525"/>
      <c r="Z245" s="9"/>
      <c r="AA245" s="9"/>
      <c r="AB245" s="9"/>
      <c r="AC245" s="9"/>
      <c r="AD245" s="590"/>
    </row>
    <row r="246" spans="1:30" ht="13.5" customHeight="1">
      <c r="A246" s="8"/>
      <c r="B246" s="9"/>
      <c r="C246" s="9"/>
      <c r="D246" s="9"/>
      <c r="E246" s="9"/>
      <c r="F246" s="9"/>
      <c r="G246" s="9"/>
      <c r="H246" s="9"/>
      <c r="I246" s="9"/>
      <c r="J246" s="9"/>
      <c r="K246" s="9"/>
      <c r="L246" s="9"/>
      <c r="M246" s="9"/>
      <c r="N246" s="9"/>
      <c r="O246" s="9"/>
      <c r="P246" s="9"/>
      <c r="Q246" s="9"/>
      <c r="R246" s="9"/>
      <c r="S246" s="9"/>
      <c r="T246" s="9"/>
      <c r="U246" s="9"/>
      <c r="V246" s="595"/>
      <c r="W246" s="583" t="s">
        <v>733</v>
      </c>
      <c r="X246" s="549"/>
      <c r="Y246" s="525"/>
      <c r="Z246" s="9"/>
      <c r="AA246" s="9"/>
      <c r="AB246" s="9"/>
      <c r="AC246" s="9"/>
      <c r="AD246" s="590"/>
    </row>
    <row r="247" spans="1:30" ht="13.5" customHeight="1">
      <c r="A247" s="8"/>
      <c r="B247" s="9"/>
      <c r="C247" s="9"/>
      <c r="D247" s="9"/>
      <c r="E247" s="9"/>
      <c r="F247" s="9"/>
      <c r="G247" s="9"/>
      <c r="H247" s="9"/>
      <c r="I247" s="9"/>
      <c r="J247" s="9"/>
      <c r="K247" s="9"/>
      <c r="L247" s="9"/>
      <c r="M247" s="9"/>
      <c r="N247" s="9"/>
      <c r="O247" s="9"/>
      <c r="P247" s="9"/>
      <c r="Q247" s="9"/>
      <c r="R247" s="9"/>
      <c r="S247" s="9"/>
      <c r="T247" s="9"/>
      <c r="U247" s="9"/>
      <c r="V247" s="595"/>
      <c r="W247" s="583" t="s">
        <v>734</v>
      </c>
      <c r="X247" s="549"/>
      <c r="Y247" s="525"/>
      <c r="Z247" s="9"/>
      <c r="AA247" s="9"/>
      <c r="AB247" s="9"/>
      <c r="AC247" s="9"/>
      <c r="AD247" s="590"/>
    </row>
    <row r="248" spans="1:30" ht="13.5" customHeight="1">
      <c r="A248" s="8"/>
      <c r="B248" s="9"/>
      <c r="C248" s="9"/>
      <c r="D248" s="9"/>
      <c r="E248" s="9"/>
      <c r="F248" s="9"/>
      <c r="G248" s="9"/>
      <c r="H248" s="9"/>
      <c r="I248" s="9"/>
      <c r="J248" s="9"/>
      <c r="K248" s="9"/>
      <c r="L248" s="9"/>
      <c r="M248" s="9"/>
      <c r="N248" s="9"/>
      <c r="O248" s="9"/>
      <c r="P248" s="9"/>
      <c r="Q248" s="9"/>
      <c r="R248" s="9"/>
      <c r="S248" s="9"/>
      <c r="T248" s="9"/>
      <c r="U248" s="9"/>
      <c r="V248" s="595"/>
      <c r="W248" s="583" t="s">
        <v>735</v>
      </c>
      <c r="X248" s="549"/>
      <c r="Y248" s="525"/>
      <c r="Z248" s="9"/>
      <c r="AA248" s="9"/>
      <c r="AB248" s="9"/>
      <c r="AC248" s="9"/>
      <c r="AD248" s="590"/>
    </row>
    <row r="249" spans="1:30" ht="13.5" customHeight="1">
      <c r="A249" s="8"/>
      <c r="B249" s="9"/>
      <c r="C249" s="9"/>
      <c r="D249" s="9"/>
      <c r="E249" s="9"/>
      <c r="F249" s="9"/>
      <c r="G249" s="9"/>
      <c r="H249" s="9"/>
      <c r="I249" s="9"/>
      <c r="J249" s="9"/>
      <c r="K249" s="9"/>
      <c r="L249" s="9"/>
      <c r="M249" s="9"/>
      <c r="N249" s="9"/>
      <c r="O249" s="9"/>
      <c r="P249" s="9"/>
      <c r="Q249" s="9"/>
      <c r="R249" s="9"/>
      <c r="S249" s="9"/>
      <c r="T249" s="9"/>
      <c r="U249" s="9"/>
      <c r="V249" s="595"/>
      <c r="W249" s="583" t="s">
        <v>736</v>
      </c>
      <c r="X249" s="549"/>
      <c r="Y249" s="525"/>
      <c r="Z249" s="9"/>
      <c r="AA249" s="9"/>
      <c r="AB249" s="9"/>
      <c r="AC249" s="9"/>
      <c r="AD249" s="590"/>
    </row>
    <row r="250" spans="1:30" ht="13.5" customHeight="1">
      <c r="A250" s="8"/>
      <c r="B250" s="9"/>
      <c r="C250" s="9"/>
      <c r="D250" s="9"/>
      <c r="E250" s="9"/>
      <c r="F250" s="9"/>
      <c r="G250" s="9"/>
      <c r="H250" s="9"/>
      <c r="I250" s="9"/>
      <c r="J250" s="9"/>
      <c r="K250" s="9"/>
      <c r="L250" s="9"/>
      <c r="M250" s="9"/>
      <c r="N250" s="9"/>
      <c r="O250" s="9"/>
      <c r="P250" s="9"/>
      <c r="Q250" s="9"/>
      <c r="R250" s="9"/>
      <c r="S250" s="9"/>
      <c r="T250" s="9"/>
      <c r="U250" s="9"/>
      <c r="V250" s="595"/>
      <c r="W250" s="583" t="s">
        <v>737</v>
      </c>
      <c r="X250" s="549"/>
      <c r="Y250" s="525"/>
      <c r="Z250" s="9"/>
      <c r="AA250" s="9"/>
      <c r="AB250" s="9"/>
      <c r="AC250" s="9"/>
      <c r="AD250" s="590"/>
    </row>
    <row r="251" spans="1:30" ht="13.5" customHeight="1">
      <c r="A251" s="8"/>
      <c r="B251" s="9"/>
      <c r="C251" s="9"/>
      <c r="D251" s="9"/>
      <c r="E251" s="9"/>
      <c r="F251" s="9"/>
      <c r="G251" s="9"/>
      <c r="H251" s="9"/>
      <c r="I251" s="9"/>
      <c r="J251" s="9"/>
      <c r="K251" s="9"/>
      <c r="L251" s="9"/>
      <c r="M251" s="9"/>
      <c r="N251" s="9"/>
      <c r="O251" s="9"/>
      <c r="P251" s="9"/>
      <c r="Q251" s="9"/>
      <c r="R251" s="9"/>
      <c r="S251" s="9"/>
      <c r="T251" s="9"/>
      <c r="U251" s="9"/>
      <c r="V251" s="595"/>
      <c r="W251" s="583" t="s">
        <v>738</v>
      </c>
      <c r="X251" s="549"/>
      <c r="Y251" s="525"/>
      <c r="Z251" s="9"/>
      <c r="AA251" s="9"/>
      <c r="AB251" s="9"/>
      <c r="AC251" s="9"/>
      <c r="AD251" s="590"/>
    </row>
    <row r="252" spans="1:30" ht="13.5" customHeight="1">
      <c r="A252" s="8"/>
      <c r="B252" s="9"/>
      <c r="C252" s="9"/>
      <c r="D252" s="9"/>
      <c r="E252" s="9"/>
      <c r="F252" s="9"/>
      <c r="G252" s="9"/>
      <c r="H252" s="9"/>
      <c r="I252" s="9"/>
      <c r="J252" s="9"/>
      <c r="K252" s="9"/>
      <c r="L252" s="9"/>
      <c r="M252" s="9"/>
      <c r="N252" s="9"/>
      <c r="O252" s="9"/>
      <c r="P252" s="9"/>
      <c r="Q252" s="9"/>
      <c r="R252" s="9"/>
      <c r="S252" s="9"/>
      <c r="T252" s="9"/>
      <c r="U252" s="9"/>
      <c r="V252" s="595"/>
      <c r="W252" s="583" t="s">
        <v>739</v>
      </c>
      <c r="X252" s="549"/>
      <c r="Y252" s="525"/>
      <c r="Z252" s="9"/>
      <c r="AA252" s="9"/>
      <c r="AB252" s="9"/>
      <c r="AC252" s="9"/>
      <c r="AD252" s="590"/>
    </row>
    <row r="253" spans="1:30" ht="13.5" customHeight="1">
      <c r="A253" s="8"/>
      <c r="B253" s="9"/>
      <c r="C253" s="9"/>
      <c r="D253" s="9"/>
      <c r="E253" s="9"/>
      <c r="F253" s="9"/>
      <c r="G253" s="9"/>
      <c r="H253" s="9"/>
      <c r="I253" s="9"/>
      <c r="J253" s="9"/>
      <c r="K253" s="9"/>
      <c r="L253" s="9"/>
      <c r="M253" s="9"/>
      <c r="N253" s="9"/>
      <c r="O253" s="9"/>
      <c r="P253" s="9"/>
      <c r="Q253" s="9"/>
      <c r="R253" s="9"/>
      <c r="S253" s="9"/>
      <c r="T253" s="9"/>
      <c r="U253" s="9"/>
      <c r="V253" s="595"/>
      <c r="W253" s="583" t="s">
        <v>740</v>
      </c>
      <c r="X253" s="549"/>
      <c r="Y253" s="525"/>
      <c r="Z253" s="9"/>
      <c r="AA253" s="9"/>
      <c r="AB253" s="9"/>
      <c r="AC253" s="9"/>
      <c r="AD253" s="590"/>
    </row>
    <row r="254" spans="1:30" ht="13.5" customHeight="1">
      <c r="A254" s="8"/>
      <c r="B254" s="9"/>
      <c r="C254" s="9"/>
      <c r="D254" s="9"/>
      <c r="E254" s="9"/>
      <c r="F254" s="9"/>
      <c r="G254" s="9"/>
      <c r="H254" s="9"/>
      <c r="I254" s="9"/>
      <c r="J254" s="9"/>
      <c r="K254" s="9"/>
      <c r="L254" s="9"/>
      <c r="M254" s="9"/>
      <c r="N254" s="9"/>
      <c r="O254" s="9"/>
      <c r="P254" s="9"/>
      <c r="Q254" s="9"/>
      <c r="R254" s="9"/>
      <c r="S254" s="9"/>
      <c r="T254" s="9"/>
      <c r="U254" s="9"/>
      <c r="V254" s="595"/>
      <c r="W254" s="583" t="s">
        <v>741</v>
      </c>
      <c r="X254" s="549"/>
      <c r="Y254" s="525"/>
      <c r="Z254" s="9"/>
      <c r="AA254" s="9"/>
      <c r="AB254" s="9"/>
      <c r="AC254" s="9"/>
      <c r="AD254" s="590"/>
    </row>
    <row r="255" spans="1:30" ht="13.5" customHeight="1">
      <c r="A255" s="8"/>
      <c r="B255" s="9"/>
      <c r="C255" s="9"/>
      <c r="D255" s="9"/>
      <c r="E255" s="9"/>
      <c r="F255" s="9"/>
      <c r="G255" s="9"/>
      <c r="H255" s="9"/>
      <c r="I255" s="9"/>
      <c r="J255" s="9"/>
      <c r="K255" s="9"/>
      <c r="L255" s="9"/>
      <c r="M255" s="9"/>
      <c r="N255" s="9"/>
      <c r="O255" s="9"/>
      <c r="P255" s="9"/>
      <c r="Q255" s="9"/>
      <c r="R255" s="9"/>
      <c r="S255" s="9"/>
      <c r="T255" s="9"/>
      <c r="U255" s="9"/>
      <c r="V255" s="595"/>
      <c r="W255" s="583" t="s">
        <v>742</v>
      </c>
      <c r="X255" s="549"/>
      <c r="Y255" s="525"/>
      <c r="Z255" s="9"/>
      <c r="AA255" s="9"/>
      <c r="AB255" s="9"/>
      <c r="AC255" s="9"/>
      <c r="AD255" s="590"/>
    </row>
    <row r="256" spans="1:30" ht="13.5" customHeight="1">
      <c r="A256" s="8"/>
      <c r="B256" s="9"/>
      <c r="C256" s="9"/>
      <c r="D256" s="9"/>
      <c r="E256" s="9"/>
      <c r="F256" s="9"/>
      <c r="G256" s="9"/>
      <c r="H256" s="9"/>
      <c r="I256" s="9"/>
      <c r="J256" s="9"/>
      <c r="K256" s="9"/>
      <c r="L256" s="9"/>
      <c r="M256" s="9"/>
      <c r="N256" s="9"/>
      <c r="O256" s="9"/>
      <c r="P256" s="9"/>
      <c r="Q256" s="9"/>
      <c r="R256" s="9"/>
      <c r="S256" s="9"/>
      <c r="T256" s="9"/>
      <c r="U256" s="9"/>
      <c r="V256" s="595"/>
      <c r="W256" s="583" t="s">
        <v>743</v>
      </c>
      <c r="X256" s="549"/>
      <c r="Y256" s="525"/>
      <c r="Z256" s="9"/>
      <c r="AA256" s="9"/>
      <c r="AB256" s="9"/>
      <c r="AC256" s="9"/>
      <c r="AD256" s="590"/>
    </row>
    <row r="257" spans="1:30" ht="13.5" customHeight="1">
      <c r="A257" s="8"/>
      <c r="B257" s="9"/>
      <c r="C257" s="9"/>
      <c r="D257" s="9"/>
      <c r="E257" s="9"/>
      <c r="F257" s="9"/>
      <c r="G257" s="9"/>
      <c r="H257" s="9"/>
      <c r="I257" s="9"/>
      <c r="J257" s="9"/>
      <c r="K257" s="9"/>
      <c r="L257" s="9"/>
      <c r="M257" s="9"/>
      <c r="N257" s="9"/>
      <c r="O257" s="9"/>
      <c r="P257" s="9"/>
      <c r="Q257" s="9"/>
      <c r="R257" s="9"/>
      <c r="S257" s="9"/>
      <c r="T257" s="9"/>
      <c r="U257" s="9"/>
      <c r="V257" s="595"/>
      <c r="W257" s="583" t="s">
        <v>744</v>
      </c>
      <c r="X257" s="549"/>
      <c r="Y257" s="525"/>
      <c r="Z257" s="9"/>
      <c r="AA257" s="9"/>
      <c r="AB257" s="9"/>
      <c r="AC257" s="9"/>
      <c r="AD257" s="590"/>
    </row>
    <row r="258" spans="1:30" ht="13.5" customHeight="1">
      <c r="A258" s="8"/>
      <c r="B258" s="9"/>
      <c r="C258" s="9"/>
      <c r="D258" s="9"/>
      <c r="E258" s="9"/>
      <c r="F258" s="9"/>
      <c r="G258" s="9"/>
      <c r="H258" s="9"/>
      <c r="I258" s="9"/>
      <c r="J258" s="9"/>
      <c r="K258" s="9"/>
      <c r="L258" s="9"/>
      <c r="M258" s="9"/>
      <c r="N258" s="9"/>
      <c r="O258" s="9"/>
      <c r="P258" s="9"/>
      <c r="Q258" s="9"/>
      <c r="R258" s="9"/>
      <c r="S258" s="9"/>
      <c r="T258" s="9"/>
      <c r="U258" s="9"/>
      <c r="V258" s="595"/>
      <c r="W258" s="583" t="s">
        <v>745</v>
      </c>
      <c r="X258" s="549"/>
      <c r="Y258" s="525"/>
      <c r="Z258" s="9"/>
      <c r="AA258" s="9"/>
      <c r="AB258" s="9"/>
      <c r="AC258" s="9"/>
      <c r="AD258" s="590"/>
    </row>
    <row r="259" spans="1:30" ht="13.5" customHeight="1">
      <c r="A259" s="8"/>
      <c r="B259" s="9"/>
      <c r="C259" s="9"/>
      <c r="D259" s="9"/>
      <c r="E259" s="9"/>
      <c r="F259" s="9"/>
      <c r="G259" s="9"/>
      <c r="H259" s="9"/>
      <c r="I259" s="9"/>
      <c r="J259" s="9"/>
      <c r="K259" s="9"/>
      <c r="L259" s="9"/>
      <c r="M259" s="9"/>
      <c r="N259" s="9"/>
      <c r="O259" s="9"/>
      <c r="P259" s="9"/>
      <c r="Q259" s="9"/>
      <c r="R259" s="9"/>
      <c r="S259" s="9"/>
      <c r="T259" s="9"/>
      <c r="U259" s="9"/>
      <c r="V259" s="595"/>
      <c r="W259" s="583" t="s">
        <v>746</v>
      </c>
      <c r="X259" s="549"/>
      <c r="Y259" s="525"/>
      <c r="Z259" s="9"/>
      <c r="AA259" s="9"/>
      <c r="AB259" s="9"/>
      <c r="AC259" s="9"/>
      <c r="AD259" s="590"/>
    </row>
    <row r="260" spans="1:30" ht="13.5" customHeight="1">
      <c r="A260" s="8"/>
      <c r="B260" s="9"/>
      <c r="C260" s="9"/>
      <c r="D260" s="9"/>
      <c r="E260" s="9"/>
      <c r="F260" s="9"/>
      <c r="G260" s="9"/>
      <c r="H260" s="9"/>
      <c r="I260" s="9"/>
      <c r="J260" s="9"/>
      <c r="K260" s="9"/>
      <c r="L260" s="9"/>
      <c r="M260" s="9"/>
      <c r="N260" s="9"/>
      <c r="O260" s="9"/>
      <c r="P260" s="9"/>
      <c r="Q260" s="9"/>
      <c r="R260" s="9"/>
      <c r="S260" s="9"/>
      <c r="T260" s="9"/>
      <c r="U260" s="9"/>
      <c r="V260" s="595"/>
      <c r="W260" s="583" t="s">
        <v>747</v>
      </c>
      <c r="X260" s="549"/>
      <c r="Y260" s="525"/>
      <c r="Z260" s="9"/>
      <c r="AA260" s="9"/>
      <c r="AB260" s="9"/>
      <c r="AC260" s="9"/>
      <c r="AD260" s="590"/>
    </row>
    <row r="261" spans="1:30" ht="13.5" customHeight="1">
      <c r="A261" s="8"/>
      <c r="B261" s="9"/>
      <c r="C261" s="9"/>
      <c r="D261" s="9"/>
      <c r="E261" s="9"/>
      <c r="F261" s="9"/>
      <c r="G261" s="9"/>
      <c r="H261" s="9"/>
      <c r="I261" s="9"/>
      <c r="J261" s="9"/>
      <c r="K261" s="9"/>
      <c r="L261" s="9"/>
      <c r="M261" s="9"/>
      <c r="N261" s="9"/>
      <c r="O261" s="9"/>
      <c r="P261" s="9"/>
      <c r="Q261" s="9"/>
      <c r="R261" s="9"/>
      <c r="S261" s="9"/>
      <c r="T261" s="9"/>
      <c r="U261" s="9"/>
      <c r="V261" s="595"/>
      <c r="W261" s="583" t="s">
        <v>748</v>
      </c>
      <c r="X261" s="549"/>
      <c r="Y261" s="525"/>
      <c r="Z261" s="9"/>
      <c r="AA261" s="9"/>
      <c r="AB261" s="9"/>
      <c r="AC261" s="9"/>
      <c r="AD261" s="590"/>
    </row>
    <row r="262" spans="1:30" ht="13.5" customHeight="1">
      <c r="A262" s="8"/>
      <c r="B262" s="9"/>
      <c r="C262" s="9"/>
      <c r="D262" s="9"/>
      <c r="E262" s="9"/>
      <c r="F262" s="9"/>
      <c r="G262" s="9"/>
      <c r="H262" s="9"/>
      <c r="I262" s="9"/>
      <c r="J262" s="9"/>
      <c r="K262" s="9"/>
      <c r="L262" s="9"/>
      <c r="M262" s="9"/>
      <c r="N262" s="9"/>
      <c r="O262" s="9"/>
      <c r="P262" s="9"/>
      <c r="Q262" s="9"/>
      <c r="R262" s="9"/>
      <c r="S262" s="9"/>
      <c r="T262" s="9"/>
      <c r="U262" s="9"/>
      <c r="V262" s="595"/>
      <c r="W262" s="583" t="s">
        <v>749</v>
      </c>
      <c r="X262" s="549"/>
      <c r="Y262" s="525"/>
      <c r="Z262" s="9"/>
      <c r="AA262" s="9"/>
      <c r="AB262" s="9"/>
      <c r="AC262" s="9"/>
      <c r="AD262" s="590"/>
    </row>
    <row r="263" spans="1:30" ht="13.5" customHeight="1">
      <c r="A263" s="8"/>
      <c r="B263" s="9"/>
      <c r="C263" s="9"/>
      <c r="D263" s="9"/>
      <c r="E263" s="9"/>
      <c r="F263" s="9"/>
      <c r="G263" s="9"/>
      <c r="H263" s="9"/>
      <c r="I263" s="9"/>
      <c r="J263" s="9"/>
      <c r="K263" s="9"/>
      <c r="L263" s="9"/>
      <c r="M263" s="9"/>
      <c r="N263" s="9"/>
      <c r="O263" s="9"/>
      <c r="P263" s="9"/>
      <c r="Q263" s="9"/>
      <c r="R263" s="9"/>
      <c r="S263" s="9"/>
      <c r="T263" s="9"/>
      <c r="U263" s="9"/>
      <c r="V263" s="595"/>
      <c r="W263" s="583" t="s">
        <v>750</v>
      </c>
      <c r="X263" s="549"/>
      <c r="Y263" s="525"/>
      <c r="Z263" s="9"/>
      <c r="AA263" s="9"/>
      <c r="AB263" s="9"/>
      <c r="AC263" s="9"/>
      <c r="AD263" s="590"/>
    </row>
    <row r="264" spans="1:30" ht="13.5" customHeight="1">
      <c r="A264" s="8"/>
      <c r="B264" s="9"/>
      <c r="C264" s="9"/>
      <c r="D264" s="9"/>
      <c r="E264" s="9"/>
      <c r="F264" s="9"/>
      <c r="G264" s="9"/>
      <c r="H264" s="9"/>
      <c r="I264" s="9"/>
      <c r="J264" s="9"/>
      <c r="K264" s="9"/>
      <c r="L264" s="9"/>
      <c r="M264" s="9"/>
      <c r="N264" s="9"/>
      <c r="O264" s="9"/>
      <c r="P264" s="9"/>
      <c r="Q264" s="9"/>
      <c r="R264" s="9"/>
      <c r="S264" s="9"/>
      <c r="T264" s="9"/>
      <c r="U264" s="9"/>
      <c r="V264" s="595"/>
      <c r="W264" s="583" t="s">
        <v>751</v>
      </c>
      <c r="X264" s="549"/>
      <c r="Y264" s="525"/>
      <c r="Z264" s="9"/>
      <c r="AA264" s="9"/>
      <c r="AB264" s="9"/>
      <c r="AC264" s="9"/>
      <c r="AD264" s="590"/>
    </row>
    <row r="265" spans="1:30" ht="13.5" customHeight="1">
      <c r="A265" s="8"/>
      <c r="B265" s="9"/>
      <c r="C265" s="9"/>
      <c r="D265" s="9"/>
      <c r="E265" s="9"/>
      <c r="F265" s="9"/>
      <c r="G265" s="9"/>
      <c r="H265" s="9"/>
      <c r="I265" s="9"/>
      <c r="J265" s="9"/>
      <c r="K265" s="9"/>
      <c r="L265" s="9"/>
      <c r="M265" s="9"/>
      <c r="N265" s="9"/>
      <c r="O265" s="9"/>
      <c r="P265" s="9"/>
      <c r="Q265" s="9"/>
      <c r="R265" s="9"/>
      <c r="S265" s="9"/>
      <c r="T265" s="9"/>
      <c r="U265" s="9"/>
      <c r="V265" s="595"/>
      <c r="W265" s="583" t="s">
        <v>752</v>
      </c>
      <c r="X265" s="549"/>
      <c r="Y265" s="525"/>
      <c r="Z265" s="9"/>
      <c r="AA265" s="9"/>
      <c r="AB265" s="9"/>
      <c r="AC265" s="9"/>
      <c r="AD265" s="590"/>
    </row>
    <row r="266" spans="1:30" ht="13.5" customHeight="1">
      <c r="A266" s="8"/>
      <c r="B266" s="9"/>
      <c r="C266" s="9"/>
      <c r="D266" s="9"/>
      <c r="E266" s="9"/>
      <c r="F266" s="9"/>
      <c r="G266" s="9"/>
      <c r="H266" s="9"/>
      <c r="I266" s="9"/>
      <c r="J266" s="9"/>
      <c r="K266" s="9"/>
      <c r="L266" s="9"/>
      <c r="M266" s="9"/>
      <c r="N266" s="9"/>
      <c r="O266" s="9"/>
      <c r="P266" s="9"/>
      <c r="Q266" s="9"/>
      <c r="R266" s="9"/>
      <c r="S266" s="9"/>
      <c r="T266" s="9"/>
      <c r="U266" s="9"/>
      <c r="V266" s="595"/>
      <c r="W266" s="583" t="s">
        <v>753</v>
      </c>
      <c r="X266" s="549"/>
      <c r="Y266" s="525"/>
      <c r="Z266" s="9"/>
      <c r="AA266" s="9"/>
      <c r="AB266" s="9"/>
      <c r="AC266" s="9"/>
      <c r="AD266" s="590"/>
    </row>
    <row r="267" spans="1:30" ht="13.5" customHeight="1">
      <c r="A267" s="8"/>
      <c r="B267" s="9"/>
      <c r="C267" s="9"/>
      <c r="D267" s="9"/>
      <c r="E267" s="9"/>
      <c r="F267" s="9"/>
      <c r="G267" s="9"/>
      <c r="H267" s="9"/>
      <c r="I267" s="9"/>
      <c r="J267" s="9"/>
      <c r="K267" s="9"/>
      <c r="L267" s="9"/>
      <c r="M267" s="9"/>
      <c r="N267" s="9"/>
      <c r="O267" s="9"/>
      <c r="P267" s="9"/>
      <c r="Q267" s="9"/>
      <c r="R267" s="9"/>
      <c r="S267" s="9"/>
      <c r="T267" s="9"/>
      <c r="U267" s="9"/>
      <c r="V267" s="595"/>
      <c r="W267" s="583" t="s">
        <v>754</v>
      </c>
      <c r="X267" s="549"/>
      <c r="Y267" s="525"/>
      <c r="Z267" s="9"/>
      <c r="AA267" s="9"/>
      <c r="AB267" s="9"/>
      <c r="AC267" s="9"/>
      <c r="AD267" s="590"/>
    </row>
    <row r="268" spans="1:30" ht="13.5" customHeight="1">
      <c r="A268" s="8"/>
      <c r="B268" s="9"/>
      <c r="C268" s="9"/>
      <c r="D268" s="9"/>
      <c r="E268" s="9"/>
      <c r="F268" s="9"/>
      <c r="G268" s="9"/>
      <c r="H268" s="9"/>
      <c r="I268" s="9"/>
      <c r="J268" s="9"/>
      <c r="K268" s="9"/>
      <c r="L268" s="9"/>
      <c r="M268" s="9"/>
      <c r="N268" s="9"/>
      <c r="O268" s="9"/>
      <c r="P268" s="9"/>
      <c r="Q268" s="9"/>
      <c r="R268" s="9"/>
      <c r="S268" s="9"/>
      <c r="T268" s="9"/>
      <c r="U268" s="9"/>
      <c r="V268" s="595"/>
      <c r="W268" s="583" t="s">
        <v>755</v>
      </c>
      <c r="X268" s="549"/>
      <c r="Y268" s="525"/>
      <c r="Z268" s="9"/>
      <c r="AA268" s="9"/>
      <c r="AB268" s="9"/>
      <c r="AC268" s="9"/>
      <c r="AD268" s="590"/>
    </row>
    <row r="269" spans="1:30" ht="13.5" customHeight="1">
      <c r="A269" s="8"/>
      <c r="B269" s="9"/>
      <c r="C269" s="9"/>
      <c r="D269" s="9"/>
      <c r="E269" s="9"/>
      <c r="F269" s="9"/>
      <c r="G269" s="9"/>
      <c r="H269" s="9"/>
      <c r="I269" s="9"/>
      <c r="J269" s="9"/>
      <c r="K269" s="9"/>
      <c r="L269" s="9"/>
      <c r="M269" s="9"/>
      <c r="N269" s="9"/>
      <c r="O269" s="9"/>
      <c r="P269" s="9"/>
      <c r="Q269" s="9"/>
      <c r="R269" s="9"/>
      <c r="S269" s="9"/>
      <c r="T269" s="9"/>
      <c r="U269" s="9"/>
      <c r="V269" s="595"/>
      <c r="W269" s="583" t="s">
        <v>756</v>
      </c>
      <c r="X269" s="549"/>
      <c r="Y269" s="525"/>
      <c r="Z269" s="9"/>
      <c r="AA269" s="9"/>
      <c r="AB269" s="9"/>
      <c r="AC269" s="9"/>
      <c r="AD269" s="590"/>
    </row>
    <row r="270" spans="1:30" ht="13.5" customHeight="1">
      <c r="A270" s="8"/>
      <c r="B270" s="9"/>
      <c r="C270" s="9"/>
      <c r="D270" s="9"/>
      <c r="E270" s="9"/>
      <c r="F270" s="9"/>
      <c r="G270" s="9"/>
      <c r="H270" s="9"/>
      <c r="I270" s="9"/>
      <c r="J270" s="9"/>
      <c r="K270" s="9"/>
      <c r="L270" s="9"/>
      <c r="M270" s="9"/>
      <c r="N270" s="9"/>
      <c r="O270" s="9"/>
      <c r="P270" s="9"/>
      <c r="Q270" s="9"/>
      <c r="R270" s="9"/>
      <c r="S270" s="9"/>
      <c r="T270" s="9"/>
      <c r="U270" s="9"/>
      <c r="V270" s="595"/>
      <c r="W270" s="583" t="s">
        <v>757</v>
      </c>
      <c r="X270" s="549"/>
      <c r="Y270" s="525"/>
      <c r="Z270" s="9"/>
      <c r="AA270" s="9"/>
      <c r="AB270" s="9"/>
      <c r="AC270" s="9"/>
      <c r="AD270" s="590"/>
    </row>
    <row r="271" spans="1:30" ht="13.5" customHeight="1">
      <c r="A271" s="8"/>
      <c r="B271" s="9"/>
      <c r="C271" s="9"/>
      <c r="D271" s="9"/>
      <c r="E271" s="9"/>
      <c r="F271" s="9"/>
      <c r="G271" s="9"/>
      <c r="H271" s="9"/>
      <c r="I271" s="9"/>
      <c r="J271" s="9"/>
      <c r="K271" s="9"/>
      <c r="L271" s="9"/>
      <c r="M271" s="9"/>
      <c r="N271" s="9"/>
      <c r="O271" s="9"/>
      <c r="P271" s="9"/>
      <c r="Q271" s="9"/>
      <c r="R271" s="9"/>
      <c r="S271" s="9"/>
      <c r="T271" s="9"/>
      <c r="U271" s="9"/>
      <c r="V271" s="595"/>
      <c r="W271" s="583" t="s">
        <v>758</v>
      </c>
      <c r="X271" s="549"/>
      <c r="Y271" s="525"/>
      <c r="Z271" s="9"/>
      <c r="AA271" s="9"/>
      <c r="AB271" s="9"/>
      <c r="AC271" s="9"/>
      <c r="AD271" s="590"/>
    </row>
    <row r="272" spans="1:30" ht="13.5" customHeight="1">
      <c r="A272" s="8"/>
      <c r="B272" s="9"/>
      <c r="C272" s="9"/>
      <c r="D272" s="9"/>
      <c r="E272" s="9"/>
      <c r="F272" s="9"/>
      <c r="G272" s="9"/>
      <c r="H272" s="9"/>
      <c r="I272" s="9"/>
      <c r="J272" s="9"/>
      <c r="K272" s="9"/>
      <c r="L272" s="9"/>
      <c r="M272" s="9"/>
      <c r="N272" s="9"/>
      <c r="O272" s="9"/>
      <c r="P272" s="9"/>
      <c r="Q272" s="9"/>
      <c r="R272" s="9"/>
      <c r="S272" s="9"/>
      <c r="T272" s="9"/>
      <c r="U272" s="9"/>
      <c r="V272" s="595"/>
      <c r="W272" s="583" t="s">
        <v>759</v>
      </c>
      <c r="X272" s="549"/>
      <c r="Y272" s="525"/>
      <c r="Z272" s="9"/>
      <c r="AA272" s="9"/>
      <c r="AB272" s="9"/>
      <c r="AC272" s="9"/>
      <c r="AD272" s="590"/>
    </row>
    <row r="273" spans="1:30" ht="13.5" customHeight="1">
      <c r="A273" s="8"/>
      <c r="B273" s="9"/>
      <c r="C273" s="9"/>
      <c r="D273" s="9"/>
      <c r="E273" s="9"/>
      <c r="F273" s="9"/>
      <c r="G273" s="9"/>
      <c r="H273" s="9"/>
      <c r="I273" s="9"/>
      <c r="J273" s="9"/>
      <c r="K273" s="9"/>
      <c r="L273" s="9"/>
      <c r="M273" s="9"/>
      <c r="N273" s="9"/>
      <c r="O273" s="9"/>
      <c r="P273" s="9"/>
      <c r="Q273" s="9"/>
      <c r="R273" s="9"/>
      <c r="S273" s="9"/>
      <c r="T273" s="9"/>
      <c r="U273" s="9"/>
      <c r="V273" s="595"/>
      <c r="W273" s="583" t="s">
        <v>760</v>
      </c>
      <c r="X273" s="549"/>
      <c r="Y273" s="525"/>
      <c r="Z273" s="9"/>
      <c r="AA273" s="9"/>
      <c r="AB273" s="9"/>
      <c r="AC273" s="9"/>
      <c r="AD273" s="590"/>
    </row>
    <row r="274" spans="1:30" ht="13.5" customHeight="1">
      <c r="A274" s="8"/>
      <c r="B274" s="9"/>
      <c r="C274" s="9"/>
      <c r="D274" s="9"/>
      <c r="E274" s="9"/>
      <c r="F274" s="9"/>
      <c r="G274" s="9"/>
      <c r="H274" s="9"/>
      <c r="I274" s="9"/>
      <c r="J274" s="9"/>
      <c r="K274" s="9"/>
      <c r="L274" s="9"/>
      <c r="M274" s="9"/>
      <c r="N274" s="9"/>
      <c r="O274" s="9"/>
      <c r="P274" s="9"/>
      <c r="Q274" s="9"/>
      <c r="R274" s="9"/>
      <c r="S274" s="9"/>
      <c r="T274" s="9"/>
      <c r="U274" s="9"/>
      <c r="V274" s="595"/>
      <c r="W274" s="583" t="s">
        <v>761</v>
      </c>
      <c r="X274" s="549"/>
      <c r="Y274" s="525"/>
      <c r="Z274" s="9"/>
      <c r="AA274" s="9"/>
      <c r="AB274" s="9"/>
      <c r="AC274" s="9"/>
      <c r="AD274" s="590"/>
    </row>
    <row r="275" spans="1:30" ht="13.5" customHeight="1">
      <c r="A275" s="8"/>
      <c r="B275" s="9"/>
      <c r="C275" s="9"/>
      <c r="D275" s="9"/>
      <c r="E275" s="9"/>
      <c r="F275" s="9"/>
      <c r="G275" s="9"/>
      <c r="H275" s="9"/>
      <c r="I275" s="9"/>
      <c r="J275" s="9"/>
      <c r="K275" s="9"/>
      <c r="L275" s="9"/>
      <c r="M275" s="9"/>
      <c r="N275" s="9"/>
      <c r="O275" s="9"/>
      <c r="P275" s="9"/>
      <c r="Q275" s="9"/>
      <c r="R275" s="9"/>
      <c r="S275" s="9"/>
      <c r="T275" s="9"/>
      <c r="U275" s="9"/>
      <c r="V275" s="595"/>
      <c r="W275" s="583" t="s">
        <v>762</v>
      </c>
      <c r="X275" s="549"/>
      <c r="Y275" s="525"/>
      <c r="Z275" s="9"/>
      <c r="AA275" s="9"/>
      <c r="AB275" s="9"/>
      <c r="AC275" s="9"/>
      <c r="AD275" s="590"/>
    </row>
    <row r="276" spans="1:30" ht="13.5" customHeight="1">
      <c r="A276" s="8"/>
      <c r="B276" s="9"/>
      <c r="C276" s="9"/>
      <c r="D276" s="9"/>
      <c r="E276" s="9"/>
      <c r="F276" s="9"/>
      <c r="G276" s="9"/>
      <c r="H276" s="9"/>
      <c r="I276" s="9"/>
      <c r="J276" s="9"/>
      <c r="K276" s="9"/>
      <c r="L276" s="9"/>
      <c r="M276" s="9"/>
      <c r="N276" s="9"/>
      <c r="O276" s="9"/>
      <c r="P276" s="9"/>
      <c r="Q276" s="9"/>
      <c r="R276" s="9"/>
      <c r="S276" s="9"/>
      <c r="T276" s="9"/>
      <c r="U276" s="9"/>
      <c r="V276" s="595"/>
      <c r="W276" s="583" t="s">
        <v>763</v>
      </c>
      <c r="X276" s="549"/>
      <c r="Y276" s="525"/>
      <c r="Z276" s="9"/>
      <c r="AA276" s="9"/>
      <c r="AB276" s="9"/>
      <c r="AC276" s="9"/>
      <c r="AD276" s="590"/>
    </row>
    <row r="277" spans="1:30" ht="13.5" customHeight="1">
      <c r="A277" s="8"/>
      <c r="B277" s="9"/>
      <c r="C277" s="9"/>
      <c r="D277" s="9"/>
      <c r="E277" s="9"/>
      <c r="F277" s="9"/>
      <c r="G277" s="9"/>
      <c r="H277" s="9"/>
      <c r="I277" s="9"/>
      <c r="J277" s="9"/>
      <c r="K277" s="9"/>
      <c r="L277" s="9"/>
      <c r="M277" s="9"/>
      <c r="N277" s="9"/>
      <c r="O277" s="9"/>
      <c r="P277" s="9"/>
      <c r="Q277" s="9"/>
      <c r="R277" s="9"/>
      <c r="S277" s="9"/>
      <c r="T277" s="9"/>
      <c r="U277" s="9"/>
      <c r="V277" s="595"/>
      <c r="W277" s="583" t="s">
        <v>764</v>
      </c>
      <c r="X277" s="549"/>
      <c r="Y277" s="525"/>
      <c r="Z277" s="9"/>
      <c r="AA277" s="9"/>
      <c r="AB277" s="9"/>
      <c r="AC277" s="9"/>
      <c r="AD277" s="590"/>
    </row>
    <row r="278" spans="1:30" ht="13.5" customHeight="1">
      <c r="A278" s="8"/>
      <c r="B278" s="9"/>
      <c r="C278" s="9"/>
      <c r="D278" s="9"/>
      <c r="E278" s="9"/>
      <c r="F278" s="9"/>
      <c r="G278" s="9"/>
      <c r="H278" s="9"/>
      <c r="I278" s="9"/>
      <c r="J278" s="9"/>
      <c r="K278" s="9"/>
      <c r="L278" s="9"/>
      <c r="M278" s="9"/>
      <c r="N278" s="9"/>
      <c r="O278" s="9"/>
      <c r="P278" s="9"/>
      <c r="Q278" s="9"/>
      <c r="R278" s="9"/>
      <c r="S278" s="9"/>
      <c r="T278" s="9"/>
      <c r="U278" s="9"/>
      <c r="V278" s="595"/>
      <c r="W278" s="583" t="s">
        <v>765</v>
      </c>
      <c r="X278" s="549"/>
      <c r="Y278" s="525"/>
      <c r="Z278" s="9"/>
      <c r="AA278" s="9"/>
      <c r="AB278" s="9"/>
      <c r="AC278" s="9"/>
      <c r="AD278" s="590"/>
    </row>
    <row r="279" spans="1:30" ht="13.5" customHeight="1">
      <c r="A279" s="8"/>
      <c r="B279" s="9"/>
      <c r="C279" s="9"/>
      <c r="D279" s="9"/>
      <c r="E279" s="9"/>
      <c r="F279" s="9"/>
      <c r="G279" s="9"/>
      <c r="H279" s="9"/>
      <c r="I279" s="9"/>
      <c r="J279" s="9"/>
      <c r="K279" s="9"/>
      <c r="L279" s="9"/>
      <c r="M279" s="9"/>
      <c r="N279" s="9"/>
      <c r="O279" s="9"/>
      <c r="P279" s="9"/>
      <c r="Q279" s="9"/>
      <c r="R279" s="9"/>
      <c r="S279" s="9"/>
      <c r="T279" s="9"/>
      <c r="U279" s="9"/>
      <c r="V279" s="595"/>
      <c r="W279" s="583" t="s">
        <v>766</v>
      </c>
      <c r="X279" s="549"/>
      <c r="Y279" s="525"/>
      <c r="Z279" s="9"/>
      <c r="AA279" s="9"/>
      <c r="AB279" s="9"/>
      <c r="AC279" s="9"/>
      <c r="AD279" s="590"/>
    </row>
    <row r="280" spans="1:30" ht="13.5" customHeight="1">
      <c r="A280" s="8"/>
      <c r="B280" s="9"/>
      <c r="C280" s="9"/>
      <c r="D280" s="9"/>
      <c r="E280" s="9"/>
      <c r="F280" s="9"/>
      <c r="G280" s="9"/>
      <c r="H280" s="9"/>
      <c r="I280" s="9"/>
      <c r="J280" s="9"/>
      <c r="K280" s="9"/>
      <c r="L280" s="9"/>
      <c r="M280" s="9"/>
      <c r="N280" s="9"/>
      <c r="O280" s="9"/>
      <c r="P280" s="9"/>
      <c r="Q280" s="9"/>
      <c r="R280" s="9"/>
      <c r="S280" s="9"/>
      <c r="T280" s="9"/>
      <c r="U280" s="9"/>
      <c r="V280" s="595"/>
      <c r="W280" s="583" t="s">
        <v>767</v>
      </c>
      <c r="X280" s="549"/>
      <c r="Y280" s="525"/>
      <c r="Z280" s="9"/>
      <c r="AA280" s="9"/>
      <c r="AB280" s="9"/>
      <c r="AC280" s="9"/>
      <c r="AD280" s="590"/>
    </row>
    <row r="281" spans="1:30" ht="13.5" customHeight="1">
      <c r="A281" s="8"/>
      <c r="B281" s="9"/>
      <c r="C281" s="9"/>
      <c r="D281" s="9"/>
      <c r="E281" s="9"/>
      <c r="F281" s="9"/>
      <c r="G281" s="9"/>
      <c r="H281" s="9"/>
      <c r="I281" s="9"/>
      <c r="J281" s="9"/>
      <c r="K281" s="9"/>
      <c r="L281" s="9"/>
      <c r="M281" s="9"/>
      <c r="N281" s="9"/>
      <c r="O281" s="9"/>
      <c r="P281" s="9"/>
      <c r="Q281" s="9"/>
      <c r="R281" s="9"/>
      <c r="S281" s="9"/>
      <c r="T281" s="9"/>
      <c r="U281" s="9"/>
      <c r="V281" s="595"/>
      <c r="W281" s="583" t="s">
        <v>768</v>
      </c>
      <c r="X281" s="549"/>
      <c r="Y281" s="525"/>
      <c r="Z281" s="9"/>
      <c r="AA281" s="9"/>
      <c r="AB281" s="9"/>
      <c r="AC281" s="9"/>
      <c r="AD281" s="590"/>
    </row>
    <row r="282" spans="1:30" ht="13.5" customHeight="1">
      <c r="A282" s="8"/>
      <c r="B282" s="9"/>
      <c r="C282" s="9"/>
      <c r="D282" s="9"/>
      <c r="E282" s="9"/>
      <c r="F282" s="9"/>
      <c r="G282" s="9"/>
      <c r="H282" s="9"/>
      <c r="I282" s="9"/>
      <c r="J282" s="9"/>
      <c r="K282" s="9"/>
      <c r="L282" s="9"/>
      <c r="M282" s="9"/>
      <c r="N282" s="9"/>
      <c r="O282" s="9"/>
      <c r="P282" s="9"/>
      <c r="Q282" s="9"/>
      <c r="R282" s="9"/>
      <c r="S282" s="9"/>
      <c r="T282" s="9"/>
      <c r="U282" s="9"/>
      <c r="V282" s="595"/>
      <c r="W282" s="583" t="s">
        <v>769</v>
      </c>
      <c r="X282" s="549"/>
      <c r="Y282" s="525"/>
      <c r="Z282" s="9"/>
      <c r="AA282" s="9"/>
      <c r="AB282" s="9"/>
      <c r="AC282" s="9"/>
      <c r="AD282" s="590"/>
    </row>
    <row r="283" spans="1:30" ht="13.5" customHeight="1">
      <c r="A283" s="8"/>
      <c r="B283" s="9"/>
      <c r="C283" s="9"/>
      <c r="D283" s="9"/>
      <c r="E283" s="9"/>
      <c r="F283" s="9"/>
      <c r="G283" s="9"/>
      <c r="H283" s="9"/>
      <c r="I283" s="9"/>
      <c r="J283" s="9"/>
      <c r="K283" s="9"/>
      <c r="L283" s="9"/>
      <c r="M283" s="9"/>
      <c r="N283" s="9"/>
      <c r="O283" s="9"/>
      <c r="P283" s="9"/>
      <c r="Q283" s="9"/>
      <c r="R283" s="9"/>
      <c r="S283" s="9"/>
      <c r="T283" s="9"/>
      <c r="U283" s="9"/>
      <c r="V283" s="595"/>
      <c r="W283" s="583" t="s">
        <v>770</v>
      </c>
      <c r="X283" s="549"/>
      <c r="Y283" s="525"/>
      <c r="Z283" s="9"/>
      <c r="AA283" s="9"/>
      <c r="AB283" s="9"/>
      <c r="AC283" s="9"/>
      <c r="AD283" s="590"/>
    </row>
    <row r="284" spans="1:30" ht="13.5" customHeight="1">
      <c r="A284" s="8"/>
      <c r="B284" s="9"/>
      <c r="C284" s="9"/>
      <c r="D284" s="9"/>
      <c r="E284" s="9"/>
      <c r="F284" s="9"/>
      <c r="G284" s="9"/>
      <c r="H284" s="9"/>
      <c r="I284" s="9"/>
      <c r="J284" s="9"/>
      <c r="K284" s="9"/>
      <c r="L284" s="9"/>
      <c r="M284" s="9"/>
      <c r="N284" s="9"/>
      <c r="O284" s="9"/>
      <c r="P284" s="9"/>
      <c r="Q284" s="9"/>
      <c r="R284" s="9"/>
      <c r="S284" s="9"/>
      <c r="T284" s="9"/>
      <c r="U284" s="9"/>
      <c r="V284" s="595"/>
      <c r="W284" s="583" t="s">
        <v>771</v>
      </c>
      <c r="X284" s="549"/>
      <c r="Y284" s="525"/>
      <c r="Z284" s="9"/>
      <c r="AA284" s="9"/>
      <c r="AB284" s="9"/>
      <c r="AC284" s="9"/>
      <c r="AD284" s="590"/>
    </row>
    <row r="285" spans="1:30" ht="13.5" customHeight="1">
      <c r="A285" s="8"/>
      <c r="B285" s="9"/>
      <c r="C285" s="9"/>
      <c r="D285" s="9"/>
      <c r="E285" s="9"/>
      <c r="F285" s="9"/>
      <c r="G285" s="9"/>
      <c r="H285" s="9"/>
      <c r="I285" s="9"/>
      <c r="J285" s="9"/>
      <c r="K285" s="9"/>
      <c r="L285" s="9"/>
      <c r="M285" s="9"/>
      <c r="N285" s="9"/>
      <c r="O285" s="9"/>
      <c r="P285" s="9"/>
      <c r="Q285" s="9"/>
      <c r="R285" s="9"/>
      <c r="S285" s="9"/>
      <c r="T285" s="9"/>
      <c r="U285" s="9"/>
      <c r="V285" s="595"/>
      <c r="W285" s="583" t="s">
        <v>772</v>
      </c>
      <c r="X285" s="549"/>
      <c r="Y285" s="525"/>
      <c r="Z285" s="9"/>
      <c r="AA285" s="9"/>
      <c r="AB285" s="9"/>
      <c r="AC285" s="9"/>
      <c r="AD285" s="590"/>
    </row>
    <row r="286" spans="1:30" ht="13.5" customHeight="1">
      <c r="A286" s="8"/>
      <c r="B286" s="9"/>
      <c r="C286" s="9"/>
      <c r="D286" s="9"/>
      <c r="E286" s="9"/>
      <c r="F286" s="9"/>
      <c r="G286" s="9"/>
      <c r="H286" s="9"/>
      <c r="I286" s="9"/>
      <c r="J286" s="9"/>
      <c r="K286" s="9"/>
      <c r="L286" s="9"/>
      <c r="M286" s="9"/>
      <c r="N286" s="9"/>
      <c r="O286" s="9"/>
      <c r="P286" s="9"/>
      <c r="Q286" s="9"/>
      <c r="R286" s="9"/>
      <c r="S286" s="9"/>
      <c r="T286" s="9"/>
      <c r="U286" s="9"/>
      <c r="V286" s="595"/>
      <c r="W286" s="583" t="s">
        <v>773</v>
      </c>
      <c r="X286" s="549"/>
      <c r="Y286" s="525"/>
      <c r="Z286" s="9"/>
      <c r="AA286" s="9"/>
      <c r="AB286" s="9"/>
      <c r="AC286" s="9"/>
      <c r="AD286" s="590"/>
    </row>
    <row r="287" spans="1:30" ht="13.5" customHeight="1">
      <c r="A287" s="8"/>
      <c r="B287" s="9"/>
      <c r="C287" s="9"/>
      <c r="D287" s="9"/>
      <c r="E287" s="9"/>
      <c r="F287" s="9"/>
      <c r="G287" s="9"/>
      <c r="H287" s="9"/>
      <c r="I287" s="9"/>
      <c r="J287" s="9"/>
      <c r="K287" s="9"/>
      <c r="L287" s="9"/>
      <c r="M287" s="9"/>
      <c r="N287" s="9"/>
      <c r="O287" s="9"/>
      <c r="P287" s="9"/>
      <c r="Q287" s="9"/>
      <c r="R287" s="9"/>
      <c r="S287" s="9"/>
      <c r="T287" s="9"/>
      <c r="U287" s="9"/>
      <c r="V287" s="595"/>
      <c r="W287" s="583" t="s">
        <v>774</v>
      </c>
      <c r="X287" s="549"/>
      <c r="Y287" s="525"/>
      <c r="Z287" s="9"/>
      <c r="AA287" s="9"/>
      <c r="AB287" s="9"/>
      <c r="AC287" s="9"/>
      <c r="AD287" s="590"/>
    </row>
    <row r="288" spans="1:30" ht="13.5" customHeight="1">
      <c r="A288" s="8"/>
      <c r="B288" s="9"/>
      <c r="C288" s="9"/>
      <c r="D288" s="9"/>
      <c r="E288" s="9"/>
      <c r="F288" s="9"/>
      <c r="G288" s="9"/>
      <c r="H288" s="9"/>
      <c r="I288" s="9"/>
      <c r="J288" s="9"/>
      <c r="K288" s="9"/>
      <c r="L288" s="9"/>
      <c r="M288" s="9"/>
      <c r="N288" s="9"/>
      <c r="O288" s="9"/>
      <c r="P288" s="9"/>
      <c r="Q288" s="9"/>
      <c r="R288" s="9"/>
      <c r="S288" s="9"/>
      <c r="T288" s="9"/>
      <c r="U288" s="9"/>
      <c r="V288" s="595"/>
      <c r="W288" s="583" t="s">
        <v>775</v>
      </c>
      <c r="X288" s="549"/>
      <c r="Y288" s="525"/>
      <c r="Z288" s="9"/>
      <c r="AA288" s="9"/>
      <c r="AB288" s="9"/>
      <c r="AC288" s="9"/>
      <c r="AD288" s="590"/>
    </row>
    <row r="289" spans="1:30" ht="13.5" customHeight="1">
      <c r="A289" s="8"/>
      <c r="B289" s="9"/>
      <c r="C289" s="9"/>
      <c r="D289" s="9"/>
      <c r="E289" s="9"/>
      <c r="F289" s="9"/>
      <c r="G289" s="9"/>
      <c r="H289" s="9"/>
      <c r="I289" s="9"/>
      <c r="J289" s="9"/>
      <c r="K289" s="9"/>
      <c r="L289" s="9"/>
      <c r="M289" s="9"/>
      <c r="N289" s="9"/>
      <c r="O289" s="9"/>
      <c r="P289" s="9"/>
      <c r="Q289" s="9"/>
      <c r="R289" s="9"/>
      <c r="S289" s="9"/>
      <c r="T289" s="9"/>
      <c r="U289" s="9"/>
      <c r="V289" s="595"/>
      <c r="W289" s="583" t="s">
        <v>776</v>
      </c>
      <c r="X289" s="549"/>
      <c r="Y289" s="525"/>
      <c r="Z289" s="9"/>
      <c r="AA289" s="9"/>
      <c r="AB289" s="9"/>
      <c r="AC289" s="9"/>
      <c r="AD289" s="590"/>
    </row>
    <row r="290" spans="1:30" ht="13.5" customHeight="1">
      <c r="A290" s="8"/>
      <c r="B290" s="9"/>
      <c r="C290" s="9"/>
      <c r="D290" s="9"/>
      <c r="E290" s="9"/>
      <c r="F290" s="9"/>
      <c r="G290" s="9"/>
      <c r="H290" s="9"/>
      <c r="I290" s="9"/>
      <c r="J290" s="9"/>
      <c r="K290" s="9"/>
      <c r="L290" s="9"/>
      <c r="M290" s="9"/>
      <c r="N290" s="9"/>
      <c r="O290" s="9"/>
      <c r="P290" s="9"/>
      <c r="Q290" s="9"/>
      <c r="R290" s="9"/>
      <c r="S290" s="9"/>
      <c r="T290" s="9"/>
      <c r="U290" s="9"/>
      <c r="V290" s="595"/>
      <c r="W290" s="583" t="s">
        <v>777</v>
      </c>
      <c r="X290" s="549"/>
      <c r="Y290" s="525"/>
      <c r="Z290" s="9"/>
      <c r="AA290" s="9"/>
      <c r="AB290" s="9"/>
      <c r="AC290" s="9"/>
      <c r="AD290" s="590"/>
    </row>
    <row r="291" spans="1:30" ht="13.5" customHeight="1">
      <c r="A291" s="8"/>
      <c r="B291" s="9"/>
      <c r="C291" s="9"/>
      <c r="D291" s="9"/>
      <c r="E291" s="9"/>
      <c r="F291" s="9"/>
      <c r="G291" s="9"/>
      <c r="H291" s="9"/>
      <c r="I291" s="9"/>
      <c r="J291" s="9"/>
      <c r="K291" s="9"/>
      <c r="L291" s="9"/>
      <c r="M291" s="9"/>
      <c r="N291" s="9"/>
      <c r="O291" s="9"/>
      <c r="P291" s="9"/>
      <c r="Q291" s="9"/>
      <c r="R291" s="9"/>
      <c r="S291" s="9"/>
      <c r="T291" s="9"/>
      <c r="U291" s="9"/>
      <c r="V291" s="595"/>
      <c r="W291" s="583" t="s">
        <v>778</v>
      </c>
      <c r="X291" s="549"/>
      <c r="Y291" s="525"/>
      <c r="Z291" s="9"/>
      <c r="AA291" s="9"/>
      <c r="AB291" s="9"/>
      <c r="AC291" s="9"/>
      <c r="AD291" s="590"/>
    </row>
    <row r="292" spans="1:30" ht="13.5" customHeight="1">
      <c r="A292" s="8"/>
      <c r="B292" s="9"/>
      <c r="C292" s="9"/>
      <c r="D292" s="9"/>
      <c r="E292" s="9"/>
      <c r="F292" s="9"/>
      <c r="G292" s="9"/>
      <c r="H292" s="9"/>
      <c r="I292" s="9"/>
      <c r="J292" s="9"/>
      <c r="K292" s="9"/>
      <c r="L292" s="9"/>
      <c r="M292" s="9"/>
      <c r="N292" s="9"/>
      <c r="O292" s="9"/>
      <c r="P292" s="9"/>
      <c r="Q292" s="9"/>
      <c r="R292" s="9"/>
      <c r="S292" s="9"/>
      <c r="T292" s="9"/>
      <c r="U292" s="9"/>
      <c r="V292" s="595"/>
      <c r="W292" s="583" t="s">
        <v>779</v>
      </c>
      <c r="X292" s="549"/>
      <c r="Y292" s="525"/>
      <c r="Z292" s="9"/>
      <c r="AA292" s="9"/>
      <c r="AB292" s="9"/>
      <c r="AC292" s="9"/>
      <c r="AD292" s="590"/>
    </row>
    <row r="293" spans="1:30" ht="13.5" customHeight="1">
      <c r="A293" s="8"/>
      <c r="B293" s="9"/>
      <c r="C293" s="9"/>
      <c r="D293" s="9"/>
      <c r="E293" s="9"/>
      <c r="F293" s="9"/>
      <c r="G293" s="9"/>
      <c r="H293" s="9"/>
      <c r="I293" s="9"/>
      <c r="J293" s="9"/>
      <c r="K293" s="9"/>
      <c r="L293" s="9"/>
      <c r="M293" s="9"/>
      <c r="N293" s="9"/>
      <c r="O293" s="9"/>
      <c r="P293" s="9"/>
      <c r="Q293" s="9"/>
      <c r="R293" s="9"/>
      <c r="S293" s="9"/>
      <c r="T293" s="9"/>
      <c r="U293" s="9"/>
      <c r="V293" s="595"/>
      <c r="W293" s="583" t="s">
        <v>780</v>
      </c>
      <c r="X293" s="549"/>
      <c r="Y293" s="525"/>
      <c r="Z293" s="9"/>
      <c r="AA293" s="9"/>
      <c r="AB293" s="9"/>
      <c r="AC293" s="9"/>
      <c r="AD293" s="590"/>
    </row>
    <row r="294" spans="1:30" ht="13.5" customHeight="1">
      <c r="A294" s="8"/>
      <c r="B294" s="9"/>
      <c r="C294" s="9"/>
      <c r="D294" s="9"/>
      <c r="E294" s="9"/>
      <c r="F294" s="9"/>
      <c r="G294" s="9"/>
      <c r="H294" s="9"/>
      <c r="I294" s="9"/>
      <c r="J294" s="9"/>
      <c r="K294" s="9"/>
      <c r="L294" s="9"/>
      <c r="M294" s="9"/>
      <c r="N294" s="9"/>
      <c r="O294" s="9"/>
      <c r="P294" s="9"/>
      <c r="Q294" s="9"/>
      <c r="R294" s="9"/>
      <c r="S294" s="9"/>
      <c r="T294" s="9"/>
      <c r="U294" s="9"/>
      <c r="V294" s="595"/>
      <c r="W294" s="583" t="s">
        <v>781</v>
      </c>
      <c r="X294" s="549"/>
      <c r="Y294" s="525"/>
      <c r="Z294" s="9"/>
      <c r="AA294" s="9"/>
      <c r="AB294" s="9"/>
      <c r="AC294" s="9"/>
      <c r="AD294" s="590"/>
    </row>
    <row r="295" spans="1:30" ht="13.5" customHeight="1">
      <c r="A295" s="8"/>
      <c r="B295" s="9"/>
      <c r="C295" s="9"/>
      <c r="D295" s="9"/>
      <c r="E295" s="9"/>
      <c r="F295" s="9"/>
      <c r="G295" s="9"/>
      <c r="H295" s="9"/>
      <c r="I295" s="9"/>
      <c r="J295" s="9"/>
      <c r="K295" s="9"/>
      <c r="L295" s="9"/>
      <c r="M295" s="9"/>
      <c r="N295" s="9"/>
      <c r="O295" s="9"/>
      <c r="P295" s="9"/>
      <c r="Q295" s="9"/>
      <c r="R295" s="9"/>
      <c r="S295" s="9"/>
      <c r="T295" s="9"/>
      <c r="U295" s="9"/>
      <c r="V295" s="595"/>
      <c r="W295" s="583" t="s">
        <v>782</v>
      </c>
      <c r="X295" s="549"/>
      <c r="Y295" s="525"/>
      <c r="Z295" s="9"/>
      <c r="AA295" s="9"/>
      <c r="AB295" s="9"/>
      <c r="AC295" s="9"/>
      <c r="AD295" s="590"/>
    </row>
    <row r="296" spans="1:30" ht="13.5" customHeight="1">
      <c r="A296" s="8"/>
      <c r="B296" s="9"/>
      <c r="C296" s="9"/>
      <c r="D296" s="9"/>
      <c r="E296" s="9"/>
      <c r="F296" s="9"/>
      <c r="G296" s="9"/>
      <c r="H296" s="9"/>
      <c r="I296" s="9"/>
      <c r="J296" s="9"/>
      <c r="K296" s="9"/>
      <c r="L296" s="9"/>
      <c r="M296" s="9"/>
      <c r="N296" s="9"/>
      <c r="O296" s="9"/>
      <c r="P296" s="9"/>
      <c r="Q296" s="9"/>
      <c r="R296" s="9"/>
      <c r="S296" s="9"/>
      <c r="T296" s="9"/>
      <c r="U296" s="9"/>
      <c r="V296" s="595"/>
      <c r="W296" s="583" t="s">
        <v>783</v>
      </c>
      <c r="X296" s="549"/>
      <c r="Y296" s="525"/>
      <c r="Z296" s="9"/>
      <c r="AA296" s="9"/>
      <c r="AB296" s="9"/>
      <c r="AC296" s="9"/>
      <c r="AD296" s="590"/>
    </row>
    <row r="297" spans="1:30" ht="13.5" customHeight="1">
      <c r="A297" s="8"/>
      <c r="B297" s="9"/>
      <c r="C297" s="9"/>
      <c r="D297" s="9"/>
      <c r="E297" s="9"/>
      <c r="F297" s="9"/>
      <c r="G297" s="9"/>
      <c r="H297" s="9"/>
      <c r="I297" s="9"/>
      <c r="J297" s="9"/>
      <c r="K297" s="9"/>
      <c r="L297" s="9"/>
      <c r="M297" s="9"/>
      <c r="N297" s="9"/>
      <c r="O297" s="9"/>
      <c r="P297" s="9"/>
      <c r="Q297" s="9"/>
      <c r="R297" s="9"/>
      <c r="S297" s="9"/>
      <c r="T297" s="9"/>
      <c r="U297" s="9"/>
      <c r="V297" s="595"/>
      <c r="W297" s="583" t="s">
        <v>784</v>
      </c>
      <c r="X297" s="549"/>
      <c r="Y297" s="525"/>
      <c r="Z297" s="9"/>
      <c r="AA297" s="9"/>
      <c r="AB297" s="9"/>
      <c r="AC297" s="9"/>
      <c r="AD297" s="590"/>
    </row>
    <row r="298" spans="1:30" ht="13.5" customHeight="1">
      <c r="A298" s="8"/>
      <c r="B298" s="9"/>
      <c r="C298" s="9"/>
      <c r="D298" s="9"/>
      <c r="E298" s="9"/>
      <c r="F298" s="9"/>
      <c r="G298" s="9"/>
      <c r="H298" s="9"/>
      <c r="I298" s="9"/>
      <c r="J298" s="9"/>
      <c r="K298" s="9"/>
      <c r="L298" s="9"/>
      <c r="M298" s="9"/>
      <c r="N298" s="9"/>
      <c r="O298" s="9"/>
      <c r="P298" s="9"/>
      <c r="Q298" s="9"/>
      <c r="R298" s="9"/>
      <c r="S298" s="9"/>
      <c r="T298" s="9"/>
      <c r="U298" s="9"/>
      <c r="V298" s="595"/>
      <c r="W298" s="583" t="s">
        <v>785</v>
      </c>
      <c r="X298" s="549"/>
      <c r="Y298" s="525"/>
      <c r="Z298" s="9"/>
      <c r="AA298" s="9"/>
      <c r="AB298" s="9"/>
      <c r="AC298" s="9"/>
      <c r="AD298" s="590"/>
    </row>
    <row r="299" spans="1:30" ht="13.5" customHeight="1">
      <c r="A299" s="8"/>
      <c r="B299" s="9"/>
      <c r="C299" s="9"/>
      <c r="D299" s="9"/>
      <c r="E299" s="9"/>
      <c r="F299" s="9"/>
      <c r="G299" s="9"/>
      <c r="H299" s="9"/>
      <c r="I299" s="9"/>
      <c r="J299" s="9"/>
      <c r="K299" s="9"/>
      <c r="L299" s="9"/>
      <c r="M299" s="9"/>
      <c r="N299" s="9"/>
      <c r="O299" s="9"/>
      <c r="P299" s="9"/>
      <c r="Q299" s="9"/>
      <c r="R299" s="9"/>
      <c r="S299" s="9"/>
      <c r="T299" s="9"/>
      <c r="U299" s="9"/>
      <c r="V299" s="595"/>
      <c r="W299" s="583" t="s">
        <v>786</v>
      </c>
      <c r="X299" s="549"/>
      <c r="Y299" s="525"/>
      <c r="Z299" s="9"/>
      <c r="AA299" s="9"/>
      <c r="AB299" s="9"/>
      <c r="AC299" s="9"/>
      <c r="AD299" s="590"/>
    </row>
    <row r="300" spans="1:30" ht="13.5" customHeight="1">
      <c r="A300" s="8"/>
      <c r="B300" s="9"/>
      <c r="C300" s="9"/>
      <c r="D300" s="9"/>
      <c r="E300" s="9"/>
      <c r="F300" s="9"/>
      <c r="G300" s="9"/>
      <c r="H300" s="9"/>
      <c r="I300" s="9"/>
      <c r="J300" s="9"/>
      <c r="K300" s="9"/>
      <c r="L300" s="9"/>
      <c r="M300" s="9"/>
      <c r="N300" s="9"/>
      <c r="O300" s="9"/>
      <c r="P300" s="9"/>
      <c r="Q300" s="9"/>
      <c r="R300" s="9"/>
      <c r="S300" s="9"/>
      <c r="T300" s="9"/>
      <c r="U300" s="9"/>
      <c r="V300" s="595"/>
      <c r="W300" s="583" t="s">
        <v>787</v>
      </c>
      <c r="X300" s="549"/>
      <c r="Y300" s="525"/>
      <c r="Z300" s="9"/>
      <c r="AA300" s="9"/>
      <c r="AB300" s="9"/>
      <c r="AC300" s="9"/>
      <c r="AD300" s="590"/>
    </row>
    <row r="301" spans="1:30" ht="13.5" customHeight="1">
      <c r="A301" s="8"/>
      <c r="B301" s="9"/>
      <c r="C301" s="9"/>
      <c r="D301" s="9"/>
      <c r="E301" s="9"/>
      <c r="F301" s="9"/>
      <c r="G301" s="9"/>
      <c r="H301" s="9"/>
      <c r="I301" s="9"/>
      <c r="J301" s="9"/>
      <c r="K301" s="9"/>
      <c r="L301" s="9"/>
      <c r="M301" s="9"/>
      <c r="N301" s="9"/>
      <c r="O301" s="9"/>
      <c r="P301" s="9"/>
      <c r="Q301" s="9"/>
      <c r="R301" s="9"/>
      <c r="S301" s="9"/>
      <c r="T301" s="9"/>
      <c r="U301" s="9"/>
      <c r="V301" s="595"/>
      <c r="W301" s="583" t="s">
        <v>788</v>
      </c>
      <c r="X301" s="549"/>
      <c r="Y301" s="525"/>
      <c r="Z301" s="9"/>
      <c r="AA301" s="9"/>
      <c r="AB301" s="9"/>
      <c r="AC301" s="9"/>
      <c r="AD301" s="590"/>
    </row>
    <row r="302" spans="1:30" ht="13.5" customHeight="1">
      <c r="A302" s="8"/>
      <c r="B302" s="9"/>
      <c r="C302" s="9"/>
      <c r="D302" s="9"/>
      <c r="E302" s="9"/>
      <c r="F302" s="9"/>
      <c r="G302" s="9"/>
      <c r="H302" s="9"/>
      <c r="I302" s="9"/>
      <c r="J302" s="9"/>
      <c r="K302" s="9"/>
      <c r="L302" s="9"/>
      <c r="M302" s="9"/>
      <c r="N302" s="9"/>
      <c r="O302" s="9"/>
      <c r="P302" s="9"/>
      <c r="Q302" s="9"/>
      <c r="R302" s="9"/>
      <c r="S302" s="9"/>
      <c r="T302" s="9"/>
      <c r="U302" s="9"/>
      <c r="V302" s="595"/>
      <c r="W302" s="583" t="s">
        <v>789</v>
      </c>
      <c r="X302" s="549"/>
      <c r="Y302" s="525"/>
      <c r="Z302" s="9"/>
      <c r="AA302" s="9"/>
      <c r="AB302" s="9"/>
      <c r="AC302" s="9"/>
      <c r="AD302" s="590"/>
    </row>
    <row r="303" spans="1:30" ht="13.5" customHeight="1">
      <c r="A303" s="8"/>
      <c r="B303" s="9"/>
      <c r="C303" s="9"/>
      <c r="D303" s="9"/>
      <c r="E303" s="9"/>
      <c r="F303" s="9"/>
      <c r="G303" s="9"/>
      <c r="H303" s="9"/>
      <c r="I303" s="9"/>
      <c r="J303" s="9"/>
      <c r="K303" s="9"/>
      <c r="L303" s="9"/>
      <c r="M303" s="9"/>
      <c r="N303" s="9"/>
      <c r="O303" s="9"/>
      <c r="P303" s="9"/>
      <c r="Q303" s="9"/>
      <c r="R303" s="9"/>
      <c r="S303" s="9"/>
      <c r="T303" s="9"/>
      <c r="U303" s="9"/>
      <c r="V303" s="595"/>
      <c r="W303" s="583" t="s">
        <v>790</v>
      </c>
      <c r="X303" s="549"/>
      <c r="Y303" s="525"/>
      <c r="Z303" s="9"/>
      <c r="AA303" s="9"/>
      <c r="AB303" s="9"/>
      <c r="AC303" s="9"/>
      <c r="AD303" s="590"/>
    </row>
    <row r="304" spans="1:30" ht="13.5" customHeight="1">
      <c r="A304" s="8"/>
      <c r="B304" s="9"/>
      <c r="C304" s="9"/>
      <c r="D304" s="9"/>
      <c r="E304" s="9"/>
      <c r="F304" s="9"/>
      <c r="G304" s="9"/>
      <c r="H304" s="9"/>
      <c r="I304" s="9"/>
      <c r="J304" s="9"/>
      <c r="K304" s="9"/>
      <c r="L304" s="9"/>
      <c r="M304" s="9"/>
      <c r="N304" s="9"/>
      <c r="O304" s="9"/>
      <c r="P304" s="9"/>
      <c r="Q304" s="9"/>
      <c r="R304" s="9"/>
      <c r="S304" s="9"/>
      <c r="T304" s="9"/>
      <c r="U304" s="9"/>
      <c r="V304" s="595"/>
      <c r="W304" s="583" t="s">
        <v>791</v>
      </c>
      <c r="X304" s="549"/>
      <c r="Y304" s="525"/>
      <c r="Z304" s="9"/>
      <c r="AA304" s="9"/>
      <c r="AB304" s="9"/>
      <c r="AC304" s="9"/>
      <c r="AD304" s="590"/>
    </row>
    <row r="305" spans="1:30" ht="13.5" customHeight="1">
      <c r="A305" s="8"/>
      <c r="B305" s="9"/>
      <c r="C305" s="9"/>
      <c r="D305" s="9"/>
      <c r="E305" s="9"/>
      <c r="F305" s="9"/>
      <c r="G305" s="9"/>
      <c r="H305" s="9"/>
      <c r="I305" s="9"/>
      <c r="J305" s="9"/>
      <c r="K305" s="9"/>
      <c r="L305" s="9"/>
      <c r="M305" s="9"/>
      <c r="N305" s="9"/>
      <c r="O305" s="9"/>
      <c r="P305" s="9"/>
      <c r="Q305" s="9"/>
      <c r="R305" s="9"/>
      <c r="S305" s="9"/>
      <c r="T305" s="9"/>
      <c r="U305" s="9"/>
      <c r="V305" s="595"/>
      <c r="W305" s="583" t="s">
        <v>792</v>
      </c>
      <c r="X305" s="549"/>
      <c r="Y305" s="525"/>
      <c r="Z305" s="9"/>
      <c r="AA305" s="9"/>
      <c r="AB305" s="9"/>
      <c r="AC305" s="9"/>
      <c r="AD305" s="590"/>
    </row>
    <row r="306" spans="1:30" ht="13.5" customHeight="1">
      <c r="A306" s="8"/>
      <c r="B306" s="9"/>
      <c r="C306" s="9"/>
      <c r="D306" s="9"/>
      <c r="E306" s="9"/>
      <c r="F306" s="9"/>
      <c r="G306" s="9"/>
      <c r="H306" s="9"/>
      <c r="I306" s="9"/>
      <c r="J306" s="9"/>
      <c r="K306" s="9"/>
      <c r="L306" s="9"/>
      <c r="M306" s="9"/>
      <c r="N306" s="9"/>
      <c r="O306" s="9"/>
      <c r="P306" s="9"/>
      <c r="Q306" s="9"/>
      <c r="R306" s="9"/>
      <c r="S306" s="9"/>
      <c r="T306" s="9"/>
      <c r="U306" s="9"/>
      <c r="V306" s="595"/>
      <c r="W306" s="583" t="s">
        <v>793</v>
      </c>
      <c r="X306" s="549"/>
      <c r="Y306" s="525"/>
      <c r="Z306" s="9"/>
      <c r="AA306" s="9"/>
      <c r="AB306" s="9"/>
      <c r="AC306" s="9"/>
      <c r="AD306" s="590"/>
    </row>
    <row r="307" spans="1:30" ht="13.5" customHeight="1">
      <c r="A307" s="8"/>
      <c r="B307" s="9"/>
      <c r="C307" s="9"/>
      <c r="D307" s="9"/>
      <c r="E307" s="9"/>
      <c r="F307" s="9"/>
      <c r="G307" s="9"/>
      <c r="H307" s="9"/>
      <c r="I307" s="9"/>
      <c r="J307" s="9"/>
      <c r="K307" s="9"/>
      <c r="L307" s="9"/>
      <c r="M307" s="9"/>
      <c r="N307" s="9"/>
      <c r="O307" s="9"/>
      <c r="P307" s="9"/>
      <c r="Q307" s="9"/>
      <c r="R307" s="9"/>
      <c r="S307" s="9"/>
      <c r="T307" s="9"/>
      <c r="U307" s="9"/>
      <c r="V307" s="595"/>
      <c r="W307" s="583" t="s">
        <v>794</v>
      </c>
      <c r="X307" s="549"/>
      <c r="Y307" s="525"/>
      <c r="Z307" s="9"/>
      <c r="AA307" s="9"/>
      <c r="AB307" s="9"/>
      <c r="AC307" s="9"/>
      <c r="AD307" s="590"/>
    </row>
    <row r="308" spans="1:30" ht="13.5" customHeight="1">
      <c r="A308" s="8"/>
      <c r="B308" s="9"/>
      <c r="C308" s="9"/>
      <c r="D308" s="9"/>
      <c r="E308" s="9"/>
      <c r="F308" s="9"/>
      <c r="G308" s="9"/>
      <c r="H308" s="9"/>
      <c r="I308" s="9"/>
      <c r="J308" s="9"/>
      <c r="K308" s="9"/>
      <c r="L308" s="9"/>
      <c r="M308" s="9"/>
      <c r="N308" s="9"/>
      <c r="O308" s="9"/>
      <c r="P308" s="9"/>
      <c r="Q308" s="9"/>
      <c r="R308" s="9"/>
      <c r="S308" s="9"/>
      <c r="T308" s="9"/>
      <c r="U308" s="9"/>
      <c r="V308" s="595"/>
      <c r="W308" s="583" t="s">
        <v>795</v>
      </c>
      <c r="X308" s="549"/>
      <c r="Y308" s="525"/>
      <c r="Z308" s="9"/>
      <c r="AA308" s="9"/>
      <c r="AB308" s="9"/>
      <c r="AC308" s="9"/>
      <c r="AD308" s="590"/>
    </row>
    <row r="309" spans="1:30" ht="13.5" customHeight="1">
      <c r="A309" s="8"/>
      <c r="B309" s="9"/>
      <c r="C309" s="9"/>
      <c r="D309" s="9"/>
      <c r="E309" s="9"/>
      <c r="F309" s="9"/>
      <c r="G309" s="9"/>
      <c r="H309" s="9"/>
      <c r="I309" s="9"/>
      <c r="J309" s="9"/>
      <c r="K309" s="9"/>
      <c r="L309" s="9"/>
      <c r="M309" s="9"/>
      <c r="N309" s="9"/>
      <c r="O309" s="9"/>
      <c r="P309" s="9"/>
      <c r="Q309" s="9"/>
      <c r="R309" s="9"/>
      <c r="S309" s="9"/>
      <c r="T309" s="9"/>
      <c r="U309" s="9"/>
      <c r="V309" s="595"/>
      <c r="W309" s="583" t="s">
        <v>796</v>
      </c>
      <c r="X309" s="549"/>
      <c r="Y309" s="525"/>
      <c r="Z309" s="9"/>
      <c r="AA309" s="9"/>
      <c r="AB309" s="9"/>
      <c r="AC309" s="9"/>
      <c r="AD309" s="590"/>
    </row>
    <row r="310" spans="1:30" ht="13.5" customHeight="1">
      <c r="A310" s="8"/>
      <c r="B310" s="9"/>
      <c r="C310" s="9"/>
      <c r="D310" s="9"/>
      <c r="E310" s="9"/>
      <c r="F310" s="9"/>
      <c r="G310" s="9"/>
      <c r="H310" s="9"/>
      <c r="I310" s="9"/>
      <c r="J310" s="9"/>
      <c r="K310" s="9"/>
      <c r="L310" s="9"/>
      <c r="M310" s="9"/>
      <c r="N310" s="9"/>
      <c r="O310" s="9"/>
      <c r="P310" s="9"/>
      <c r="Q310" s="9"/>
      <c r="R310" s="9"/>
      <c r="S310" s="9"/>
      <c r="T310" s="9"/>
      <c r="U310" s="9"/>
      <c r="V310" s="595"/>
      <c r="W310" s="583" t="s">
        <v>797</v>
      </c>
      <c r="X310" s="549"/>
      <c r="Y310" s="525"/>
      <c r="Z310" s="9"/>
      <c r="AA310" s="9"/>
      <c r="AB310" s="9"/>
      <c r="AC310" s="9"/>
      <c r="AD310" s="590"/>
    </row>
    <row r="311" spans="1:30" ht="13.5" customHeight="1">
      <c r="A311" s="8"/>
      <c r="B311" s="9"/>
      <c r="C311" s="9"/>
      <c r="D311" s="9"/>
      <c r="E311" s="9"/>
      <c r="F311" s="9"/>
      <c r="G311" s="9"/>
      <c r="H311" s="9"/>
      <c r="I311" s="9"/>
      <c r="J311" s="9"/>
      <c r="K311" s="9"/>
      <c r="L311" s="9"/>
      <c r="M311" s="9"/>
      <c r="N311" s="9"/>
      <c r="O311" s="9"/>
      <c r="P311" s="9"/>
      <c r="Q311" s="9"/>
      <c r="R311" s="9"/>
      <c r="S311" s="9"/>
      <c r="T311" s="9"/>
      <c r="U311" s="9"/>
      <c r="V311" s="595"/>
      <c r="W311" s="583" t="s">
        <v>798</v>
      </c>
      <c r="X311" s="549"/>
      <c r="Y311" s="525"/>
      <c r="Z311" s="9"/>
      <c r="AA311" s="9"/>
      <c r="AB311" s="9"/>
      <c r="AC311" s="9"/>
      <c r="AD311" s="590"/>
    </row>
    <row r="312" spans="1:30" ht="13.5" customHeight="1">
      <c r="A312" s="8"/>
      <c r="B312" s="9"/>
      <c r="C312" s="9"/>
      <c r="D312" s="9"/>
      <c r="E312" s="9"/>
      <c r="F312" s="9"/>
      <c r="G312" s="9"/>
      <c r="H312" s="9"/>
      <c r="I312" s="9"/>
      <c r="J312" s="9"/>
      <c r="K312" s="9"/>
      <c r="L312" s="9"/>
      <c r="M312" s="9"/>
      <c r="N312" s="9"/>
      <c r="O312" s="9"/>
      <c r="P312" s="9"/>
      <c r="Q312" s="9"/>
      <c r="R312" s="9"/>
      <c r="S312" s="9"/>
      <c r="T312" s="9"/>
      <c r="U312" s="9"/>
      <c r="V312" s="595"/>
      <c r="W312" s="583" t="s">
        <v>799</v>
      </c>
      <c r="X312" s="549"/>
      <c r="Y312" s="525"/>
      <c r="Z312" s="9"/>
      <c r="AA312" s="9"/>
      <c r="AB312" s="9"/>
      <c r="AC312" s="9"/>
      <c r="AD312" s="590"/>
    </row>
    <row r="313" spans="1:30" ht="13.5" customHeight="1">
      <c r="A313" s="8"/>
      <c r="B313" s="9"/>
      <c r="C313" s="9"/>
      <c r="D313" s="9"/>
      <c r="E313" s="9"/>
      <c r="F313" s="9"/>
      <c r="G313" s="9"/>
      <c r="H313" s="9"/>
      <c r="I313" s="9"/>
      <c r="J313" s="9"/>
      <c r="K313" s="9"/>
      <c r="L313" s="9"/>
      <c r="M313" s="9"/>
      <c r="N313" s="9"/>
      <c r="O313" s="9"/>
      <c r="P313" s="9"/>
      <c r="Q313" s="9"/>
      <c r="R313" s="9"/>
      <c r="S313" s="9"/>
      <c r="T313" s="9"/>
      <c r="U313" s="9"/>
      <c r="V313" s="595"/>
      <c r="W313" s="583" t="s">
        <v>800</v>
      </c>
      <c r="X313" s="549"/>
      <c r="Y313" s="525"/>
      <c r="Z313" s="9"/>
      <c r="AA313" s="9"/>
      <c r="AB313" s="9"/>
      <c r="AC313" s="9"/>
      <c r="AD313" s="590"/>
    </row>
    <row r="314" spans="1:30" ht="13.5" customHeight="1">
      <c r="A314" s="8"/>
      <c r="B314" s="9"/>
      <c r="C314" s="9"/>
      <c r="D314" s="9"/>
      <c r="E314" s="9"/>
      <c r="F314" s="9"/>
      <c r="G314" s="9"/>
      <c r="H314" s="9"/>
      <c r="I314" s="9"/>
      <c r="J314" s="9"/>
      <c r="K314" s="9"/>
      <c r="L314" s="9"/>
      <c r="M314" s="9"/>
      <c r="N314" s="9"/>
      <c r="O314" s="9"/>
      <c r="P314" s="9"/>
      <c r="Q314" s="9"/>
      <c r="R314" s="9"/>
      <c r="S314" s="9"/>
      <c r="T314" s="9"/>
      <c r="U314" s="9"/>
      <c r="V314" s="595"/>
      <c r="W314" s="583" t="s">
        <v>801</v>
      </c>
      <c r="X314" s="549"/>
      <c r="Y314" s="525"/>
      <c r="Z314" s="9"/>
      <c r="AA314" s="9"/>
      <c r="AB314" s="9"/>
      <c r="AC314" s="9"/>
      <c r="AD314" s="590"/>
    </row>
    <row r="315" spans="1:30" ht="13.5" customHeight="1">
      <c r="A315" s="8"/>
      <c r="B315" s="9"/>
      <c r="C315" s="9"/>
      <c r="D315" s="9"/>
      <c r="E315" s="9"/>
      <c r="F315" s="9"/>
      <c r="G315" s="9"/>
      <c r="H315" s="9"/>
      <c r="I315" s="9"/>
      <c r="J315" s="9"/>
      <c r="K315" s="9"/>
      <c r="L315" s="9"/>
      <c r="M315" s="9"/>
      <c r="N315" s="9"/>
      <c r="O315" s="9"/>
      <c r="P315" s="9"/>
      <c r="Q315" s="9"/>
      <c r="R315" s="9"/>
      <c r="S315" s="9"/>
      <c r="T315" s="9"/>
      <c r="U315" s="9"/>
      <c r="V315" s="595"/>
      <c r="W315" s="583" t="s">
        <v>802</v>
      </c>
      <c r="X315" s="549"/>
      <c r="Y315" s="525"/>
      <c r="Z315" s="9"/>
      <c r="AA315" s="9"/>
      <c r="AB315" s="9"/>
      <c r="AC315" s="9"/>
      <c r="AD315" s="590"/>
    </row>
    <row r="316" spans="1:30" ht="13.5" customHeight="1">
      <c r="A316" s="8"/>
      <c r="B316" s="9"/>
      <c r="C316" s="9"/>
      <c r="D316" s="9"/>
      <c r="E316" s="9"/>
      <c r="F316" s="9"/>
      <c r="G316" s="9"/>
      <c r="H316" s="9"/>
      <c r="I316" s="9"/>
      <c r="J316" s="9"/>
      <c r="K316" s="9"/>
      <c r="L316" s="9"/>
      <c r="M316" s="9"/>
      <c r="N316" s="9"/>
      <c r="O316" s="9"/>
      <c r="P316" s="9"/>
      <c r="Q316" s="9"/>
      <c r="R316" s="9"/>
      <c r="S316" s="9"/>
      <c r="T316" s="9"/>
      <c r="U316" s="9"/>
      <c r="V316" s="595"/>
      <c r="W316" s="583" t="s">
        <v>803</v>
      </c>
      <c r="X316" s="549"/>
      <c r="Y316" s="525"/>
      <c r="Z316" s="9"/>
      <c r="AA316" s="9"/>
      <c r="AB316" s="9"/>
      <c r="AC316" s="9"/>
      <c r="AD316" s="590"/>
    </row>
    <row r="317" spans="1:30" ht="13.5" customHeight="1">
      <c r="A317" s="8"/>
      <c r="B317" s="9"/>
      <c r="C317" s="9"/>
      <c r="D317" s="9"/>
      <c r="E317" s="9"/>
      <c r="F317" s="9"/>
      <c r="G317" s="9"/>
      <c r="H317" s="9"/>
      <c r="I317" s="9"/>
      <c r="J317" s="9"/>
      <c r="K317" s="9"/>
      <c r="L317" s="9"/>
      <c r="M317" s="9"/>
      <c r="N317" s="9"/>
      <c r="O317" s="9"/>
      <c r="P317" s="9"/>
      <c r="Q317" s="9"/>
      <c r="R317" s="9"/>
      <c r="S317" s="9"/>
      <c r="T317" s="9"/>
      <c r="U317" s="9"/>
      <c r="V317" s="595"/>
      <c r="W317" s="583" t="s">
        <v>804</v>
      </c>
      <c r="X317" s="549"/>
      <c r="Y317" s="525"/>
      <c r="Z317" s="9"/>
      <c r="AA317" s="9"/>
      <c r="AB317" s="9"/>
      <c r="AC317" s="9"/>
      <c r="AD317" s="590"/>
    </row>
    <row r="318" spans="1:30" ht="13.5" customHeight="1">
      <c r="A318" s="8"/>
      <c r="B318" s="9"/>
      <c r="C318" s="9"/>
      <c r="D318" s="9"/>
      <c r="E318" s="9"/>
      <c r="F318" s="9"/>
      <c r="G318" s="9"/>
      <c r="H318" s="9"/>
      <c r="I318" s="9"/>
      <c r="J318" s="9"/>
      <c r="K318" s="9"/>
      <c r="L318" s="9"/>
      <c r="M318" s="9"/>
      <c r="N318" s="9"/>
      <c r="O318" s="9"/>
      <c r="P318" s="9"/>
      <c r="Q318" s="9"/>
      <c r="R318" s="9"/>
      <c r="S318" s="9"/>
      <c r="T318" s="9"/>
      <c r="U318" s="9"/>
      <c r="V318" s="595"/>
      <c r="W318" s="583" t="s">
        <v>805</v>
      </c>
      <c r="X318" s="549"/>
      <c r="Y318" s="525"/>
      <c r="Z318" s="9"/>
      <c r="AA318" s="9"/>
      <c r="AB318" s="9"/>
      <c r="AC318" s="9"/>
      <c r="AD318" s="590"/>
    </row>
    <row r="319" spans="1:30" ht="13.5" customHeight="1">
      <c r="A319" s="8"/>
      <c r="B319" s="9"/>
      <c r="C319" s="9"/>
      <c r="D319" s="9"/>
      <c r="E319" s="9"/>
      <c r="F319" s="9"/>
      <c r="G319" s="9"/>
      <c r="H319" s="9"/>
      <c r="I319" s="9"/>
      <c r="J319" s="9"/>
      <c r="K319" s="9"/>
      <c r="L319" s="9"/>
      <c r="M319" s="9"/>
      <c r="N319" s="9"/>
      <c r="O319" s="9"/>
      <c r="P319" s="9"/>
      <c r="Q319" s="9"/>
      <c r="R319" s="9"/>
      <c r="S319" s="9"/>
      <c r="T319" s="9"/>
      <c r="U319" s="9"/>
      <c r="V319" s="595"/>
      <c r="W319" s="583" t="s">
        <v>806</v>
      </c>
      <c r="X319" s="549"/>
      <c r="Y319" s="525"/>
      <c r="Z319" s="9"/>
      <c r="AA319" s="9"/>
      <c r="AB319" s="9"/>
      <c r="AC319" s="9"/>
      <c r="AD319" s="590"/>
    </row>
    <row r="320" spans="1:30" ht="13.5" customHeight="1">
      <c r="A320" s="8"/>
      <c r="B320" s="9"/>
      <c r="C320" s="9"/>
      <c r="D320" s="9"/>
      <c r="E320" s="9"/>
      <c r="F320" s="9"/>
      <c r="G320" s="9"/>
      <c r="H320" s="9"/>
      <c r="I320" s="9"/>
      <c r="J320" s="9"/>
      <c r="K320" s="9"/>
      <c r="L320" s="9"/>
      <c r="M320" s="9"/>
      <c r="N320" s="9"/>
      <c r="O320" s="9"/>
      <c r="P320" s="9"/>
      <c r="Q320" s="9"/>
      <c r="R320" s="9"/>
      <c r="S320" s="9"/>
      <c r="T320" s="9"/>
      <c r="U320" s="9"/>
      <c r="V320" s="595"/>
      <c r="W320" s="583" t="s">
        <v>807</v>
      </c>
      <c r="X320" s="549"/>
      <c r="Y320" s="525"/>
      <c r="Z320" s="9"/>
      <c r="AA320" s="9"/>
      <c r="AB320" s="9"/>
      <c r="AC320" s="9"/>
      <c r="AD320" s="590"/>
    </row>
    <row r="321" spans="1:30" ht="13.5" customHeight="1">
      <c r="A321" s="8"/>
      <c r="B321" s="9"/>
      <c r="C321" s="9"/>
      <c r="D321" s="9"/>
      <c r="E321" s="9"/>
      <c r="F321" s="9"/>
      <c r="G321" s="9"/>
      <c r="H321" s="9"/>
      <c r="I321" s="9"/>
      <c r="J321" s="9"/>
      <c r="K321" s="9"/>
      <c r="L321" s="9"/>
      <c r="M321" s="9"/>
      <c r="N321" s="9"/>
      <c r="O321" s="9"/>
      <c r="P321" s="9"/>
      <c r="Q321" s="9"/>
      <c r="R321" s="9"/>
      <c r="S321" s="9"/>
      <c r="T321" s="9"/>
      <c r="U321" s="9"/>
      <c r="V321" s="595"/>
      <c r="W321" s="583" t="s">
        <v>808</v>
      </c>
      <c r="X321" s="549"/>
      <c r="Y321" s="525"/>
      <c r="Z321" s="9"/>
      <c r="AA321" s="9"/>
      <c r="AB321" s="9"/>
      <c r="AC321" s="9"/>
      <c r="AD321" s="590"/>
    </row>
    <row r="322" spans="1:30" ht="13.5" customHeight="1">
      <c r="A322" s="8"/>
      <c r="B322" s="9"/>
      <c r="C322" s="9"/>
      <c r="D322" s="9"/>
      <c r="E322" s="9"/>
      <c r="F322" s="9"/>
      <c r="G322" s="9"/>
      <c r="H322" s="9"/>
      <c r="I322" s="9"/>
      <c r="J322" s="9"/>
      <c r="K322" s="9"/>
      <c r="L322" s="9"/>
      <c r="M322" s="9"/>
      <c r="N322" s="9"/>
      <c r="O322" s="9"/>
      <c r="P322" s="9"/>
      <c r="Q322" s="9"/>
      <c r="R322" s="9"/>
      <c r="S322" s="9"/>
      <c r="T322" s="9"/>
      <c r="U322" s="9"/>
      <c r="V322" s="595"/>
      <c r="W322" s="583" t="s">
        <v>809</v>
      </c>
      <c r="X322" s="549"/>
      <c r="Y322" s="525"/>
      <c r="Z322" s="9"/>
      <c r="AA322" s="9"/>
      <c r="AB322" s="9"/>
      <c r="AC322" s="9"/>
      <c r="AD322" s="590"/>
    </row>
    <row r="323" spans="1:30" ht="13.5" customHeight="1">
      <c r="A323" s="8"/>
      <c r="B323" s="9"/>
      <c r="C323" s="9"/>
      <c r="D323" s="9"/>
      <c r="E323" s="9"/>
      <c r="F323" s="9"/>
      <c r="G323" s="9"/>
      <c r="H323" s="9"/>
      <c r="I323" s="9"/>
      <c r="J323" s="9"/>
      <c r="K323" s="9"/>
      <c r="L323" s="9"/>
      <c r="M323" s="9"/>
      <c r="N323" s="9"/>
      <c r="O323" s="9"/>
      <c r="P323" s="9"/>
      <c r="Q323" s="9"/>
      <c r="R323" s="9"/>
      <c r="S323" s="9"/>
      <c r="T323" s="9"/>
      <c r="U323" s="9"/>
      <c r="V323" s="595"/>
      <c r="W323" s="583" t="s">
        <v>810</v>
      </c>
      <c r="X323" s="549"/>
      <c r="Y323" s="525"/>
      <c r="Z323" s="9"/>
      <c r="AA323" s="9"/>
      <c r="AB323" s="9"/>
      <c r="AC323" s="9"/>
      <c r="AD323" s="590"/>
    </row>
    <row r="324" spans="1:30" ht="13.5" customHeight="1">
      <c r="A324" s="8"/>
      <c r="B324" s="9"/>
      <c r="C324" s="9"/>
      <c r="D324" s="9"/>
      <c r="E324" s="9"/>
      <c r="F324" s="9"/>
      <c r="G324" s="9"/>
      <c r="H324" s="9"/>
      <c r="I324" s="9"/>
      <c r="J324" s="9"/>
      <c r="K324" s="9"/>
      <c r="L324" s="9"/>
      <c r="M324" s="9"/>
      <c r="N324" s="9"/>
      <c r="O324" s="9"/>
      <c r="P324" s="9"/>
      <c r="Q324" s="9"/>
      <c r="R324" s="9"/>
      <c r="S324" s="9"/>
      <c r="T324" s="9"/>
      <c r="U324" s="9"/>
      <c r="V324" s="595"/>
      <c r="W324" s="583" t="s">
        <v>811</v>
      </c>
      <c r="X324" s="549"/>
      <c r="Y324" s="525"/>
      <c r="Z324" s="9"/>
      <c r="AA324" s="9"/>
      <c r="AB324" s="9"/>
      <c r="AC324" s="9"/>
      <c r="AD324" s="590"/>
    </row>
    <row r="325" spans="1:30" ht="13.5" customHeight="1">
      <c r="A325" s="8"/>
      <c r="B325" s="9"/>
      <c r="C325" s="9"/>
      <c r="D325" s="9"/>
      <c r="E325" s="9"/>
      <c r="F325" s="9"/>
      <c r="G325" s="9"/>
      <c r="H325" s="9"/>
      <c r="I325" s="9"/>
      <c r="J325" s="9"/>
      <c r="K325" s="9"/>
      <c r="L325" s="9"/>
      <c r="M325" s="9"/>
      <c r="N325" s="9"/>
      <c r="O325" s="9"/>
      <c r="P325" s="9"/>
      <c r="Q325" s="9"/>
      <c r="R325" s="9"/>
      <c r="S325" s="9"/>
      <c r="T325" s="9"/>
      <c r="U325" s="9"/>
      <c r="V325" s="595"/>
      <c r="W325" s="583" t="s">
        <v>812</v>
      </c>
      <c r="X325" s="549"/>
      <c r="Y325" s="525"/>
      <c r="Z325" s="9"/>
      <c r="AA325" s="9"/>
      <c r="AB325" s="9"/>
      <c r="AC325" s="9"/>
      <c r="AD325" s="590"/>
    </row>
    <row r="326" spans="1:30" ht="13.5" customHeight="1">
      <c r="A326" s="8"/>
      <c r="B326" s="9"/>
      <c r="C326" s="9"/>
      <c r="D326" s="9"/>
      <c r="E326" s="9"/>
      <c r="F326" s="9"/>
      <c r="G326" s="9"/>
      <c r="H326" s="9"/>
      <c r="I326" s="9"/>
      <c r="J326" s="9"/>
      <c r="K326" s="9"/>
      <c r="L326" s="9"/>
      <c r="M326" s="9"/>
      <c r="N326" s="9"/>
      <c r="O326" s="9"/>
      <c r="P326" s="9"/>
      <c r="Q326" s="9"/>
      <c r="R326" s="9"/>
      <c r="S326" s="9"/>
      <c r="T326" s="9"/>
      <c r="U326" s="9"/>
      <c r="V326" s="595"/>
      <c r="W326" s="583" t="s">
        <v>813</v>
      </c>
      <c r="X326" s="549"/>
      <c r="Y326" s="525"/>
      <c r="Z326" s="9"/>
      <c r="AA326" s="9"/>
      <c r="AB326" s="9"/>
      <c r="AC326" s="9"/>
      <c r="AD326" s="590"/>
    </row>
    <row r="327" spans="1:30" ht="13.5" customHeight="1">
      <c r="A327" s="8"/>
      <c r="B327" s="9"/>
      <c r="C327" s="9"/>
      <c r="D327" s="9"/>
      <c r="E327" s="9"/>
      <c r="F327" s="9"/>
      <c r="G327" s="9"/>
      <c r="H327" s="9"/>
      <c r="I327" s="9"/>
      <c r="J327" s="9"/>
      <c r="K327" s="9"/>
      <c r="L327" s="9"/>
      <c r="M327" s="9"/>
      <c r="N327" s="9"/>
      <c r="O327" s="9"/>
      <c r="P327" s="9"/>
      <c r="Q327" s="9"/>
      <c r="R327" s="9"/>
      <c r="S327" s="9"/>
      <c r="T327" s="9"/>
      <c r="U327" s="9"/>
      <c r="V327" s="595"/>
      <c r="W327" s="583" t="s">
        <v>814</v>
      </c>
      <c r="X327" s="549"/>
      <c r="Y327" s="525"/>
      <c r="Z327" s="9"/>
      <c r="AA327" s="9"/>
      <c r="AB327" s="9"/>
      <c r="AC327" s="9"/>
      <c r="AD327" s="590"/>
    </row>
    <row r="328" spans="1:30" ht="13.5" customHeight="1">
      <c r="A328" s="8"/>
      <c r="B328" s="9"/>
      <c r="C328" s="9"/>
      <c r="D328" s="9"/>
      <c r="E328" s="9"/>
      <c r="F328" s="9"/>
      <c r="G328" s="9"/>
      <c r="H328" s="9"/>
      <c r="I328" s="9"/>
      <c r="J328" s="9"/>
      <c r="K328" s="9"/>
      <c r="L328" s="9"/>
      <c r="M328" s="9"/>
      <c r="N328" s="9"/>
      <c r="O328" s="9"/>
      <c r="P328" s="9"/>
      <c r="Q328" s="9"/>
      <c r="R328" s="9"/>
      <c r="S328" s="9"/>
      <c r="T328" s="9"/>
      <c r="U328" s="9"/>
      <c r="V328" s="595"/>
      <c r="W328" s="583" t="s">
        <v>815</v>
      </c>
      <c r="X328" s="549"/>
      <c r="Y328" s="525"/>
      <c r="Z328" s="9"/>
      <c r="AA328" s="9"/>
      <c r="AB328" s="9"/>
      <c r="AC328" s="9"/>
      <c r="AD328" s="590"/>
    </row>
    <row r="329" spans="1:30" ht="13.5" customHeight="1">
      <c r="A329" s="8"/>
      <c r="B329" s="9"/>
      <c r="C329" s="9"/>
      <c r="D329" s="9"/>
      <c r="E329" s="9"/>
      <c r="F329" s="9"/>
      <c r="G329" s="9"/>
      <c r="H329" s="9"/>
      <c r="I329" s="9"/>
      <c r="J329" s="9"/>
      <c r="K329" s="9"/>
      <c r="L329" s="9"/>
      <c r="M329" s="9"/>
      <c r="N329" s="9"/>
      <c r="O329" s="9"/>
      <c r="P329" s="9"/>
      <c r="Q329" s="9"/>
      <c r="R329" s="9"/>
      <c r="S329" s="9"/>
      <c r="T329" s="9"/>
      <c r="U329" s="9"/>
      <c r="V329" s="595"/>
      <c r="W329" s="583" t="s">
        <v>816</v>
      </c>
      <c r="X329" s="549"/>
      <c r="Y329" s="525"/>
      <c r="Z329" s="9"/>
      <c r="AA329" s="9"/>
      <c r="AB329" s="9"/>
      <c r="AC329" s="9"/>
      <c r="AD329" s="590"/>
    </row>
    <row r="330" spans="1:30" ht="13.5" customHeight="1">
      <c r="A330" s="8"/>
      <c r="B330" s="9"/>
      <c r="C330" s="9"/>
      <c r="D330" s="9"/>
      <c r="E330" s="9"/>
      <c r="F330" s="9"/>
      <c r="G330" s="9"/>
      <c r="H330" s="9"/>
      <c r="I330" s="9"/>
      <c r="J330" s="9"/>
      <c r="K330" s="9"/>
      <c r="L330" s="9"/>
      <c r="M330" s="9"/>
      <c r="N330" s="9"/>
      <c r="O330" s="9"/>
      <c r="P330" s="9"/>
      <c r="Q330" s="9"/>
      <c r="R330" s="9"/>
      <c r="S330" s="9"/>
      <c r="T330" s="9"/>
      <c r="U330" s="9"/>
      <c r="V330" s="595"/>
      <c r="W330" s="583" t="s">
        <v>817</v>
      </c>
      <c r="X330" s="549"/>
      <c r="Y330" s="525"/>
      <c r="Z330" s="9"/>
      <c r="AA330" s="9"/>
      <c r="AB330" s="9"/>
      <c r="AC330" s="9"/>
      <c r="AD330" s="590"/>
    </row>
    <row r="331" spans="1:30" ht="13.5" customHeight="1">
      <c r="A331" s="8"/>
      <c r="B331" s="9"/>
      <c r="C331" s="9"/>
      <c r="D331" s="9"/>
      <c r="E331" s="9"/>
      <c r="F331" s="9"/>
      <c r="G331" s="9"/>
      <c r="H331" s="9"/>
      <c r="I331" s="9"/>
      <c r="J331" s="9"/>
      <c r="K331" s="9"/>
      <c r="L331" s="9"/>
      <c r="M331" s="9"/>
      <c r="N331" s="9"/>
      <c r="O331" s="9"/>
      <c r="P331" s="9"/>
      <c r="Q331" s="9"/>
      <c r="R331" s="9"/>
      <c r="S331" s="9"/>
      <c r="T331" s="9"/>
      <c r="U331" s="9"/>
      <c r="V331" s="595"/>
      <c r="W331" s="583" t="s">
        <v>818</v>
      </c>
      <c r="X331" s="549"/>
      <c r="Y331" s="525"/>
      <c r="Z331" s="9"/>
      <c r="AA331" s="9"/>
      <c r="AB331" s="9"/>
      <c r="AC331" s="9"/>
      <c r="AD331" s="590"/>
    </row>
    <row r="332" spans="1:30" ht="13.5" customHeight="1">
      <c r="A332" s="8"/>
      <c r="B332" s="9"/>
      <c r="C332" s="9"/>
      <c r="D332" s="9"/>
      <c r="E332" s="9"/>
      <c r="F332" s="9"/>
      <c r="G332" s="9"/>
      <c r="H332" s="9"/>
      <c r="I332" s="9"/>
      <c r="J332" s="9"/>
      <c r="K332" s="9"/>
      <c r="L332" s="9"/>
      <c r="M332" s="9"/>
      <c r="N332" s="9"/>
      <c r="O332" s="9"/>
      <c r="P332" s="9"/>
      <c r="Q332" s="9"/>
      <c r="R332" s="9"/>
      <c r="S332" s="9"/>
      <c r="T332" s="9"/>
      <c r="U332" s="9"/>
      <c r="V332" s="595"/>
      <c r="W332" s="583" t="s">
        <v>819</v>
      </c>
      <c r="X332" s="549"/>
      <c r="Y332" s="525"/>
      <c r="Z332" s="9"/>
      <c r="AA332" s="9"/>
      <c r="AB332" s="9"/>
      <c r="AC332" s="9"/>
      <c r="AD332" s="590"/>
    </row>
    <row r="333" spans="1:30" ht="13.5" customHeight="1">
      <c r="A333" s="8"/>
      <c r="B333" s="9"/>
      <c r="C333" s="9"/>
      <c r="D333" s="9"/>
      <c r="E333" s="9"/>
      <c r="F333" s="9"/>
      <c r="G333" s="9"/>
      <c r="H333" s="9"/>
      <c r="I333" s="9"/>
      <c r="J333" s="9"/>
      <c r="K333" s="9"/>
      <c r="L333" s="9"/>
      <c r="M333" s="9"/>
      <c r="N333" s="9"/>
      <c r="O333" s="9"/>
      <c r="P333" s="9"/>
      <c r="Q333" s="9"/>
      <c r="R333" s="9"/>
      <c r="S333" s="9"/>
      <c r="T333" s="9"/>
      <c r="U333" s="9"/>
      <c r="V333" s="595"/>
      <c r="W333" s="583" t="s">
        <v>820</v>
      </c>
      <c r="X333" s="549"/>
      <c r="Y333" s="525"/>
      <c r="Z333" s="9"/>
      <c r="AA333" s="9"/>
      <c r="AB333" s="9"/>
      <c r="AC333" s="9"/>
      <c r="AD333" s="590"/>
    </row>
    <row r="334" spans="1:30" ht="13.5" customHeight="1">
      <c r="A334" s="8"/>
      <c r="B334" s="9"/>
      <c r="C334" s="9"/>
      <c r="D334" s="9"/>
      <c r="E334" s="9"/>
      <c r="F334" s="9"/>
      <c r="G334" s="9"/>
      <c r="H334" s="9"/>
      <c r="I334" s="9"/>
      <c r="J334" s="9"/>
      <c r="K334" s="9"/>
      <c r="L334" s="9"/>
      <c r="M334" s="9"/>
      <c r="N334" s="9"/>
      <c r="O334" s="9"/>
      <c r="P334" s="9"/>
      <c r="Q334" s="9"/>
      <c r="R334" s="9"/>
      <c r="S334" s="9"/>
      <c r="T334" s="9"/>
      <c r="U334" s="9"/>
      <c r="V334" s="595"/>
      <c r="W334" s="583" t="s">
        <v>821</v>
      </c>
      <c r="X334" s="549"/>
      <c r="Y334" s="525"/>
      <c r="Z334" s="9"/>
      <c r="AA334" s="9"/>
      <c r="AB334" s="9"/>
      <c r="AC334" s="9"/>
      <c r="AD334" s="590"/>
    </row>
    <row r="335" spans="1:30" ht="13.5" customHeight="1">
      <c r="A335" s="8"/>
      <c r="B335" s="9"/>
      <c r="C335" s="9"/>
      <c r="D335" s="9"/>
      <c r="E335" s="9"/>
      <c r="F335" s="9"/>
      <c r="G335" s="9"/>
      <c r="H335" s="9"/>
      <c r="I335" s="9"/>
      <c r="J335" s="9"/>
      <c r="K335" s="9"/>
      <c r="L335" s="9"/>
      <c r="M335" s="9"/>
      <c r="N335" s="9"/>
      <c r="O335" s="9"/>
      <c r="P335" s="9"/>
      <c r="Q335" s="9"/>
      <c r="R335" s="9"/>
      <c r="S335" s="9"/>
      <c r="T335" s="9"/>
      <c r="U335" s="9"/>
      <c r="V335" s="595"/>
      <c r="W335" s="583" t="s">
        <v>822</v>
      </c>
      <c r="X335" s="549"/>
      <c r="Y335" s="525"/>
      <c r="Z335" s="9"/>
      <c r="AA335" s="9"/>
      <c r="AB335" s="9"/>
      <c r="AC335" s="9"/>
      <c r="AD335" s="590"/>
    </row>
    <row r="336" spans="1:30" ht="13.5" customHeight="1">
      <c r="A336" s="8"/>
      <c r="B336" s="9"/>
      <c r="C336" s="9"/>
      <c r="D336" s="9"/>
      <c r="E336" s="9"/>
      <c r="F336" s="9"/>
      <c r="G336" s="9"/>
      <c r="H336" s="9"/>
      <c r="I336" s="9"/>
      <c r="J336" s="9"/>
      <c r="K336" s="9"/>
      <c r="L336" s="9"/>
      <c r="M336" s="9"/>
      <c r="N336" s="9"/>
      <c r="O336" s="9"/>
      <c r="P336" s="9"/>
      <c r="Q336" s="9"/>
      <c r="R336" s="9"/>
      <c r="S336" s="9"/>
      <c r="T336" s="9"/>
      <c r="U336" s="9"/>
      <c r="V336" s="595"/>
      <c r="W336" s="583" t="s">
        <v>823</v>
      </c>
      <c r="X336" s="549"/>
      <c r="Y336" s="525"/>
      <c r="Z336" s="9"/>
      <c r="AA336" s="9"/>
      <c r="AB336" s="9"/>
      <c r="AC336" s="9"/>
      <c r="AD336" s="590"/>
    </row>
    <row r="337" spans="1:30" ht="13.5" customHeight="1">
      <c r="A337" s="8"/>
      <c r="B337" s="9"/>
      <c r="C337" s="9"/>
      <c r="D337" s="9"/>
      <c r="E337" s="9"/>
      <c r="F337" s="9"/>
      <c r="G337" s="9"/>
      <c r="H337" s="9"/>
      <c r="I337" s="9"/>
      <c r="J337" s="9"/>
      <c r="K337" s="9"/>
      <c r="L337" s="9"/>
      <c r="M337" s="9"/>
      <c r="N337" s="9"/>
      <c r="O337" s="9"/>
      <c r="P337" s="9"/>
      <c r="Q337" s="9"/>
      <c r="R337" s="9"/>
      <c r="S337" s="9"/>
      <c r="T337" s="9"/>
      <c r="U337" s="9"/>
      <c r="V337" s="595"/>
      <c r="W337" s="583" t="s">
        <v>824</v>
      </c>
      <c r="X337" s="549"/>
      <c r="Y337" s="525"/>
      <c r="Z337" s="9"/>
      <c r="AA337" s="9"/>
      <c r="AB337" s="9"/>
      <c r="AC337" s="9"/>
      <c r="AD337" s="590"/>
    </row>
    <row r="338" spans="1:30" ht="13.5" customHeight="1">
      <c r="A338" s="8"/>
      <c r="B338" s="9"/>
      <c r="C338" s="9"/>
      <c r="D338" s="9"/>
      <c r="E338" s="9"/>
      <c r="F338" s="9"/>
      <c r="G338" s="9"/>
      <c r="H338" s="9"/>
      <c r="I338" s="9"/>
      <c r="J338" s="9"/>
      <c r="K338" s="9"/>
      <c r="L338" s="9"/>
      <c r="M338" s="9"/>
      <c r="N338" s="9"/>
      <c r="O338" s="9"/>
      <c r="P338" s="9"/>
      <c r="Q338" s="9"/>
      <c r="R338" s="9"/>
      <c r="S338" s="9"/>
      <c r="T338" s="9"/>
      <c r="U338" s="9"/>
      <c r="V338" s="595"/>
      <c r="W338" s="583" t="s">
        <v>825</v>
      </c>
      <c r="X338" s="549"/>
      <c r="Y338" s="525"/>
      <c r="Z338" s="9"/>
      <c r="AA338" s="9"/>
      <c r="AB338" s="9"/>
      <c r="AC338" s="9"/>
      <c r="AD338" s="590"/>
    </row>
    <row r="339" spans="1:30" ht="13.5" customHeight="1">
      <c r="A339" s="8"/>
      <c r="B339" s="9"/>
      <c r="C339" s="9"/>
      <c r="D339" s="9"/>
      <c r="E339" s="9"/>
      <c r="F339" s="9"/>
      <c r="G339" s="9"/>
      <c r="H339" s="9"/>
      <c r="I339" s="9"/>
      <c r="J339" s="9"/>
      <c r="K339" s="9"/>
      <c r="L339" s="9"/>
      <c r="M339" s="9"/>
      <c r="N339" s="9"/>
      <c r="O339" s="9"/>
      <c r="P339" s="9"/>
      <c r="Q339" s="9"/>
      <c r="R339" s="9"/>
      <c r="S339" s="9"/>
      <c r="T339" s="9"/>
      <c r="U339" s="9"/>
      <c r="V339" s="595"/>
      <c r="W339" s="583" t="s">
        <v>826</v>
      </c>
      <c r="X339" s="549"/>
      <c r="Y339" s="525"/>
      <c r="Z339" s="9"/>
      <c r="AA339" s="9"/>
      <c r="AB339" s="9"/>
      <c r="AC339" s="9"/>
      <c r="AD339" s="590"/>
    </row>
    <row r="340" spans="1:30" ht="13.5" customHeight="1">
      <c r="A340" s="8"/>
      <c r="B340" s="9"/>
      <c r="C340" s="9"/>
      <c r="D340" s="9"/>
      <c r="E340" s="9"/>
      <c r="F340" s="9"/>
      <c r="G340" s="9"/>
      <c r="H340" s="9"/>
      <c r="I340" s="9"/>
      <c r="J340" s="9"/>
      <c r="K340" s="9"/>
      <c r="L340" s="9"/>
      <c r="M340" s="9"/>
      <c r="N340" s="9"/>
      <c r="O340" s="9"/>
      <c r="P340" s="9"/>
      <c r="Q340" s="9"/>
      <c r="R340" s="9"/>
      <c r="S340" s="9"/>
      <c r="T340" s="9"/>
      <c r="U340" s="9"/>
      <c r="V340" s="595"/>
      <c r="W340" s="583" t="s">
        <v>827</v>
      </c>
      <c r="X340" s="549"/>
      <c r="Y340" s="525"/>
      <c r="Z340" s="9"/>
      <c r="AA340" s="9"/>
      <c r="AB340" s="9"/>
      <c r="AC340" s="9"/>
      <c r="AD340" s="590"/>
    </row>
    <row r="341" spans="1:30" ht="13.5" customHeight="1">
      <c r="A341" s="8"/>
      <c r="B341" s="9"/>
      <c r="C341" s="9"/>
      <c r="D341" s="9"/>
      <c r="E341" s="9"/>
      <c r="F341" s="9"/>
      <c r="G341" s="9"/>
      <c r="H341" s="9"/>
      <c r="I341" s="9"/>
      <c r="J341" s="9"/>
      <c r="K341" s="9"/>
      <c r="L341" s="9"/>
      <c r="M341" s="9"/>
      <c r="N341" s="9"/>
      <c r="O341" s="9"/>
      <c r="P341" s="9"/>
      <c r="Q341" s="9"/>
      <c r="R341" s="9"/>
      <c r="S341" s="9"/>
      <c r="T341" s="9"/>
      <c r="U341" s="9"/>
      <c r="V341" s="595"/>
      <c r="W341" s="583" t="s">
        <v>828</v>
      </c>
      <c r="X341" s="549"/>
      <c r="Y341" s="525"/>
      <c r="Z341" s="9"/>
      <c r="AA341" s="9"/>
      <c r="AB341" s="9"/>
      <c r="AC341" s="9"/>
      <c r="AD341" s="590"/>
    </row>
    <row r="342" spans="1:30" ht="13.5" customHeight="1">
      <c r="A342" s="8"/>
      <c r="B342" s="9"/>
      <c r="C342" s="9"/>
      <c r="D342" s="9"/>
      <c r="E342" s="9"/>
      <c r="F342" s="9"/>
      <c r="G342" s="9"/>
      <c r="H342" s="9"/>
      <c r="I342" s="9"/>
      <c r="J342" s="9"/>
      <c r="K342" s="9"/>
      <c r="L342" s="9"/>
      <c r="M342" s="9"/>
      <c r="N342" s="9"/>
      <c r="O342" s="9"/>
      <c r="P342" s="9"/>
      <c r="Q342" s="9"/>
      <c r="R342" s="9"/>
      <c r="S342" s="9"/>
      <c r="T342" s="9"/>
      <c r="U342" s="9"/>
      <c r="V342" s="595"/>
      <c r="W342" s="583" t="s">
        <v>829</v>
      </c>
      <c r="X342" s="549"/>
      <c r="Y342" s="525"/>
      <c r="Z342" s="9"/>
      <c r="AA342" s="9"/>
      <c r="AB342" s="9"/>
      <c r="AC342" s="9"/>
      <c r="AD342" s="590"/>
    </row>
    <row r="343" spans="1:30" ht="13.5" customHeight="1">
      <c r="A343" s="8"/>
      <c r="B343" s="9"/>
      <c r="C343" s="9"/>
      <c r="D343" s="9"/>
      <c r="E343" s="9"/>
      <c r="F343" s="9"/>
      <c r="G343" s="9"/>
      <c r="H343" s="9"/>
      <c r="I343" s="9"/>
      <c r="J343" s="9"/>
      <c r="K343" s="9"/>
      <c r="L343" s="9"/>
      <c r="M343" s="9"/>
      <c r="N343" s="9"/>
      <c r="O343" s="9"/>
      <c r="P343" s="9"/>
      <c r="Q343" s="9"/>
      <c r="R343" s="9"/>
      <c r="S343" s="9"/>
      <c r="T343" s="9"/>
      <c r="U343" s="9"/>
      <c r="V343" s="595"/>
      <c r="W343" s="583" t="s">
        <v>830</v>
      </c>
      <c r="X343" s="549"/>
      <c r="Y343" s="525"/>
      <c r="Z343" s="9"/>
      <c r="AA343" s="9"/>
      <c r="AB343" s="9"/>
      <c r="AC343" s="9"/>
      <c r="AD343" s="590"/>
    </row>
    <row r="344" spans="1:30" ht="13.5" customHeight="1">
      <c r="A344" s="8"/>
      <c r="B344" s="9"/>
      <c r="C344" s="9"/>
      <c r="D344" s="9"/>
      <c r="E344" s="9"/>
      <c r="F344" s="9"/>
      <c r="G344" s="9"/>
      <c r="H344" s="9"/>
      <c r="I344" s="9"/>
      <c r="J344" s="9"/>
      <c r="K344" s="9"/>
      <c r="L344" s="9"/>
      <c r="M344" s="9"/>
      <c r="N344" s="9"/>
      <c r="O344" s="9"/>
      <c r="P344" s="9"/>
      <c r="Q344" s="9"/>
      <c r="R344" s="9"/>
      <c r="S344" s="9"/>
      <c r="T344" s="9"/>
      <c r="U344" s="9"/>
      <c r="V344" s="595"/>
      <c r="W344" s="583" t="s">
        <v>831</v>
      </c>
      <c r="X344" s="549"/>
      <c r="Y344" s="525"/>
      <c r="Z344" s="9"/>
      <c r="AA344" s="9"/>
      <c r="AB344" s="9"/>
      <c r="AC344" s="9"/>
      <c r="AD344" s="590"/>
    </row>
    <row r="345" spans="1:30" ht="13.5" customHeight="1">
      <c r="A345" s="8"/>
      <c r="B345" s="9"/>
      <c r="C345" s="9"/>
      <c r="D345" s="9"/>
      <c r="E345" s="9"/>
      <c r="F345" s="9"/>
      <c r="G345" s="9"/>
      <c r="H345" s="9"/>
      <c r="I345" s="9"/>
      <c r="J345" s="9"/>
      <c r="K345" s="9"/>
      <c r="L345" s="9"/>
      <c r="M345" s="9"/>
      <c r="N345" s="9"/>
      <c r="O345" s="9"/>
      <c r="P345" s="9"/>
      <c r="Q345" s="9"/>
      <c r="R345" s="9"/>
      <c r="S345" s="9"/>
      <c r="T345" s="9"/>
      <c r="U345" s="9"/>
      <c r="V345" s="595"/>
      <c r="W345" s="583" t="s">
        <v>832</v>
      </c>
      <c r="X345" s="549"/>
      <c r="Y345" s="525"/>
      <c r="Z345" s="9"/>
      <c r="AA345" s="9"/>
      <c r="AB345" s="9"/>
      <c r="AC345" s="9"/>
      <c r="AD345" s="590"/>
    </row>
    <row r="346" spans="1:30" ht="13.5" customHeight="1">
      <c r="A346" s="8"/>
      <c r="B346" s="9"/>
      <c r="C346" s="9"/>
      <c r="D346" s="9"/>
      <c r="E346" s="9"/>
      <c r="F346" s="9"/>
      <c r="G346" s="9"/>
      <c r="H346" s="9"/>
      <c r="I346" s="9"/>
      <c r="J346" s="9"/>
      <c r="K346" s="9"/>
      <c r="L346" s="9"/>
      <c r="M346" s="9"/>
      <c r="N346" s="9"/>
      <c r="O346" s="9"/>
      <c r="P346" s="9"/>
      <c r="Q346" s="9"/>
      <c r="R346" s="9"/>
      <c r="S346" s="9"/>
      <c r="T346" s="9"/>
      <c r="U346" s="9"/>
      <c r="V346" s="595"/>
      <c r="W346" s="583" t="s">
        <v>833</v>
      </c>
      <c r="X346" s="549"/>
      <c r="Y346" s="525"/>
      <c r="Z346" s="9"/>
      <c r="AA346" s="9"/>
      <c r="AB346" s="9"/>
      <c r="AC346" s="9"/>
      <c r="AD346" s="590"/>
    </row>
    <row r="347" spans="1:30" ht="13.5" customHeight="1">
      <c r="A347" s="8"/>
      <c r="B347" s="9"/>
      <c r="C347" s="9"/>
      <c r="D347" s="9"/>
      <c r="E347" s="9"/>
      <c r="F347" s="9"/>
      <c r="G347" s="9"/>
      <c r="H347" s="9"/>
      <c r="I347" s="9"/>
      <c r="J347" s="9"/>
      <c r="K347" s="9"/>
      <c r="L347" s="9"/>
      <c r="M347" s="9"/>
      <c r="N347" s="9"/>
      <c r="O347" s="9"/>
      <c r="P347" s="9"/>
      <c r="Q347" s="9"/>
      <c r="R347" s="9"/>
      <c r="S347" s="9"/>
      <c r="T347" s="9"/>
      <c r="U347" s="9"/>
      <c r="V347" s="595"/>
      <c r="W347" s="583" t="s">
        <v>834</v>
      </c>
      <c r="X347" s="549"/>
      <c r="Y347" s="525"/>
      <c r="Z347" s="9"/>
      <c r="AA347" s="9"/>
      <c r="AB347" s="9"/>
      <c r="AC347" s="9"/>
      <c r="AD347" s="590"/>
    </row>
    <row r="348" spans="1:30" ht="13.5" customHeight="1">
      <c r="A348" s="8"/>
      <c r="B348" s="9"/>
      <c r="C348" s="9"/>
      <c r="D348" s="9"/>
      <c r="E348" s="9"/>
      <c r="F348" s="9"/>
      <c r="G348" s="9"/>
      <c r="H348" s="9"/>
      <c r="I348" s="9"/>
      <c r="J348" s="9"/>
      <c r="K348" s="9"/>
      <c r="L348" s="9"/>
      <c r="M348" s="9"/>
      <c r="N348" s="9"/>
      <c r="O348" s="9"/>
      <c r="P348" s="9"/>
      <c r="Q348" s="9"/>
      <c r="R348" s="9"/>
      <c r="S348" s="9"/>
      <c r="T348" s="9"/>
      <c r="U348" s="9"/>
      <c r="V348" s="595"/>
      <c r="W348" s="583" t="s">
        <v>835</v>
      </c>
      <c r="X348" s="549"/>
      <c r="Y348" s="525"/>
      <c r="Z348" s="9"/>
      <c r="AA348" s="9"/>
      <c r="AB348" s="9"/>
      <c r="AC348" s="9"/>
      <c r="AD348" s="590"/>
    </row>
    <row r="349" spans="1:30" ht="13.5" customHeight="1">
      <c r="A349" s="8"/>
      <c r="B349" s="9"/>
      <c r="C349" s="9"/>
      <c r="D349" s="9"/>
      <c r="E349" s="9"/>
      <c r="F349" s="9"/>
      <c r="G349" s="9"/>
      <c r="H349" s="9"/>
      <c r="I349" s="9"/>
      <c r="J349" s="9"/>
      <c r="K349" s="9"/>
      <c r="L349" s="9"/>
      <c r="M349" s="9"/>
      <c r="N349" s="9"/>
      <c r="O349" s="9"/>
      <c r="P349" s="9"/>
      <c r="Q349" s="9"/>
      <c r="R349" s="9"/>
      <c r="S349" s="9"/>
      <c r="T349" s="9"/>
      <c r="U349" s="9"/>
      <c r="V349" s="595"/>
      <c r="W349" s="583" t="s">
        <v>836</v>
      </c>
      <c r="X349" s="549"/>
      <c r="Y349" s="525"/>
      <c r="Z349" s="9"/>
      <c r="AA349" s="9"/>
      <c r="AB349" s="9"/>
      <c r="AC349" s="9"/>
      <c r="AD349" s="590"/>
    </row>
    <row r="350" spans="1:30" ht="13.5" customHeight="1">
      <c r="A350" s="8"/>
      <c r="B350" s="9"/>
      <c r="C350" s="9"/>
      <c r="D350" s="9"/>
      <c r="E350" s="9"/>
      <c r="F350" s="9"/>
      <c r="G350" s="9"/>
      <c r="H350" s="9"/>
      <c r="I350" s="9"/>
      <c r="J350" s="9"/>
      <c r="K350" s="9"/>
      <c r="L350" s="9"/>
      <c r="M350" s="9"/>
      <c r="N350" s="9"/>
      <c r="O350" s="9"/>
      <c r="P350" s="9"/>
      <c r="Q350" s="9"/>
      <c r="R350" s="9"/>
      <c r="S350" s="9"/>
      <c r="T350" s="9"/>
      <c r="U350" s="9"/>
      <c r="V350" s="595"/>
      <c r="W350" s="583" t="s">
        <v>837</v>
      </c>
      <c r="X350" s="549"/>
      <c r="Y350" s="525"/>
      <c r="Z350" s="9"/>
      <c r="AA350" s="9"/>
      <c r="AB350" s="9"/>
      <c r="AC350" s="9"/>
      <c r="AD350" s="590"/>
    </row>
    <row r="351" spans="1:30" ht="13.5" customHeight="1">
      <c r="A351" s="8"/>
      <c r="B351" s="9"/>
      <c r="C351" s="9"/>
      <c r="D351" s="9"/>
      <c r="E351" s="9"/>
      <c r="F351" s="9"/>
      <c r="G351" s="9"/>
      <c r="H351" s="9"/>
      <c r="I351" s="9"/>
      <c r="J351" s="9"/>
      <c r="K351" s="9"/>
      <c r="L351" s="9"/>
      <c r="M351" s="9"/>
      <c r="N351" s="9"/>
      <c r="O351" s="9"/>
      <c r="P351" s="9"/>
      <c r="Q351" s="9"/>
      <c r="R351" s="9"/>
      <c r="S351" s="9"/>
      <c r="T351" s="9"/>
      <c r="U351" s="9"/>
      <c r="V351" s="595"/>
      <c r="W351" s="583" t="s">
        <v>838</v>
      </c>
      <c r="X351" s="549"/>
      <c r="Y351" s="525"/>
      <c r="Z351" s="9"/>
      <c r="AA351" s="9"/>
      <c r="AB351" s="9"/>
      <c r="AC351" s="9"/>
      <c r="AD351" s="590"/>
    </row>
    <row r="352" spans="1:30" ht="13.5" customHeight="1">
      <c r="A352" s="8"/>
      <c r="B352" s="9"/>
      <c r="C352" s="9"/>
      <c r="D352" s="9"/>
      <c r="E352" s="9"/>
      <c r="F352" s="9"/>
      <c r="G352" s="9"/>
      <c r="H352" s="9"/>
      <c r="I352" s="9"/>
      <c r="J352" s="9"/>
      <c r="K352" s="9"/>
      <c r="L352" s="9"/>
      <c r="M352" s="9"/>
      <c r="N352" s="9"/>
      <c r="O352" s="9"/>
      <c r="P352" s="9"/>
      <c r="Q352" s="9"/>
      <c r="R352" s="9"/>
      <c r="S352" s="9"/>
      <c r="T352" s="9"/>
      <c r="U352" s="9"/>
      <c r="V352" s="595"/>
      <c r="W352" s="583" t="s">
        <v>839</v>
      </c>
      <c r="X352" s="549"/>
      <c r="Y352" s="525"/>
      <c r="Z352" s="9"/>
      <c r="AA352" s="9"/>
      <c r="AB352" s="9"/>
      <c r="AC352" s="9"/>
      <c r="AD352" s="590"/>
    </row>
    <row r="353" spans="1:30" ht="13.5" customHeight="1">
      <c r="A353" s="8"/>
      <c r="B353" s="9"/>
      <c r="C353" s="9"/>
      <c r="D353" s="9"/>
      <c r="E353" s="9"/>
      <c r="F353" s="9"/>
      <c r="G353" s="9"/>
      <c r="H353" s="9"/>
      <c r="I353" s="9"/>
      <c r="J353" s="9"/>
      <c r="K353" s="9"/>
      <c r="L353" s="9"/>
      <c r="M353" s="9"/>
      <c r="N353" s="9"/>
      <c r="O353" s="9"/>
      <c r="P353" s="9"/>
      <c r="Q353" s="9"/>
      <c r="R353" s="9"/>
      <c r="S353" s="9"/>
      <c r="T353" s="9"/>
      <c r="U353" s="9"/>
      <c r="V353" s="595"/>
      <c r="W353" s="583" t="s">
        <v>840</v>
      </c>
      <c r="X353" s="549"/>
      <c r="Y353" s="525"/>
      <c r="Z353" s="9"/>
      <c r="AA353" s="9"/>
      <c r="AB353" s="9"/>
      <c r="AC353" s="9"/>
      <c r="AD353" s="590"/>
    </row>
    <row r="354" spans="1:30" ht="13.5" customHeight="1">
      <c r="A354" s="8"/>
      <c r="B354" s="9"/>
      <c r="C354" s="9"/>
      <c r="D354" s="9"/>
      <c r="E354" s="9"/>
      <c r="F354" s="9"/>
      <c r="G354" s="9"/>
      <c r="H354" s="9"/>
      <c r="I354" s="9"/>
      <c r="J354" s="9"/>
      <c r="K354" s="9"/>
      <c r="L354" s="9"/>
      <c r="M354" s="9"/>
      <c r="N354" s="9"/>
      <c r="O354" s="9"/>
      <c r="P354" s="9"/>
      <c r="Q354" s="9"/>
      <c r="R354" s="9"/>
      <c r="S354" s="9"/>
      <c r="T354" s="9"/>
      <c r="U354" s="9"/>
      <c r="V354" s="595"/>
      <c r="W354" s="583" t="s">
        <v>841</v>
      </c>
      <c r="X354" s="549"/>
      <c r="Y354" s="525"/>
      <c r="Z354" s="9"/>
      <c r="AA354" s="9"/>
      <c r="AB354" s="9"/>
      <c r="AC354" s="9"/>
      <c r="AD354" s="590"/>
    </row>
    <row r="355" spans="1:30" ht="13.5" customHeight="1">
      <c r="A355" s="8"/>
      <c r="B355" s="9"/>
      <c r="C355" s="9"/>
      <c r="D355" s="9"/>
      <c r="E355" s="9"/>
      <c r="F355" s="9"/>
      <c r="G355" s="9"/>
      <c r="H355" s="9"/>
      <c r="I355" s="9"/>
      <c r="J355" s="9"/>
      <c r="K355" s="9"/>
      <c r="L355" s="9"/>
      <c r="M355" s="9"/>
      <c r="N355" s="9"/>
      <c r="O355" s="9"/>
      <c r="P355" s="9"/>
      <c r="Q355" s="9"/>
      <c r="R355" s="9"/>
      <c r="S355" s="9"/>
      <c r="T355" s="9"/>
      <c r="U355" s="9"/>
      <c r="V355" s="595"/>
      <c r="W355" s="583" t="s">
        <v>842</v>
      </c>
      <c r="X355" s="549"/>
      <c r="Y355" s="525"/>
      <c r="Z355" s="9"/>
      <c r="AA355" s="9"/>
      <c r="AB355" s="9"/>
      <c r="AC355" s="9"/>
      <c r="AD355" s="590"/>
    </row>
    <row r="356" spans="1:30" ht="13.5" customHeight="1">
      <c r="A356" s="8"/>
      <c r="B356" s="9"/>
      <c r="C356" s="9"/>
      <c r="D356" s="9"/>
      <c r="E356" s="9"/>
      <c r="F356" s="9"/>
      <c r="G356" s="9"/>
      <c r="H356" s="9"/>
      <c r="I356" s="9"/>
      <c r="J356" s="9"/>
      <c r="K356" s="9"/>
      <c r="L356" s="9"/>
      <c r="M356" s="9"/>
      <c r="N356" s="9"/>
      <c r="O356" s="9"/>
      <c r="P356" s="9"/>
      <c r="Q356" s="9"/>
      <c r="R356" s="9"/>
      <c r="S356" s="9"/>
      <c r="T356" s="9"/>
      <c r="U356" s="9"/>
      <c r="V356" s="595"/>
      <c r="W356" s="583" t="s">
        <v>843</v>
      </c>
      <c r="X356" s="549"/>
      <c r="Y356" s="525"/>
      <c r="Z356" s="9"/>
      <c r="AA356" s="9"/>
      <c r="AB356" s="9"/>
      <c r="AC356" s="9"/>
      <c r="AD356" s="590"/>
    </row>
    <row r="357" spans="1:30" ht="13.5" customHeight="1">
      <c r="A357" s="8"/>
      <c r="B357" s="9"/>
      <c r="C357" s="9"/>
      <c r="D357" s="9"/>
      <c r="E357" s="9"/>
      <c r="F357" s="9"/>
      <c r="G357" s="9"/>
      <c r="H357" s="9"/>
      <c r="I357" s="9"/>
      <c r="J357" s="9"/>
      <c r="K357" s="9"/>
      <c r="L357" s="9"/>
      <c r="M357" s="9"/>
      <c r="N357" s="9"/>
      <c r="O357" s="9"/>
      <c r="P357" s="9"/>
      <c r="Q357" s="9"/>
      <c r="R357" s="9"/>
      <c r="S357" s="9"/>
      <c r="T357" s="9"/>
      <c r="U357" s="9"/>
      <c r="V357" s="595"/>
      <c r="W357" s="583" t="s">
        <v>844</v>
      </c>
      <c r="X357" s="549"/>
      <c r="Y357" s="525"/>
      <c r="Z357" s="9"/>
      <c r="AA357" s="9"/>
      <c r="AB357" s="9"/>
      <c r="AC357" s="9"/>
      <c r="AD357" s="590"/>
    </row>
    <row r="358" spans="1:30" ht="13.5" customHeight="1">
      <c r="A358" s="8"/>
      <c r="B358" s="9"/>
      <c r="C358" s="9"/>
      <c r="D358" s="9"/>
      <c r="E358" s="9"/>
      <c r="F358" s="9"/>
      <c r="G358" s="9"/>
      <c r="H358" s="9"/>
      <c r="I358" s="9"/>
      <c r="J358" s="9"/>
      <c r="K358" s="9"/>
      <c r="L358" s="9"/>
      <c r="M358" s="9"/>
      <c r="N358" s="9"/>
      <c r="O358" s="9"/>
      <c r="P358" s="9"/>
      <c r="Q358" s="9"/>
      <c r="R358" s="9"/>
      <c r="S358" s="9"/>
      <c r="T358" s="9"/>
      <c r="U358" s="9"/>
      <c r="V358" s="595"/>
      <c r="W358" s="583" t="s">
        <v>845</v>
      </c>
      <c r="X358" s="549"/>
      <c r="Y358" s="525"/>
      <c r="Z358" s="9"/>
      <c r="AA358" s="9"/>
      <c r="AB358" s="9"/>
      <c r="AC358" s="9"/>
      <c r="AD358" s="590"/>
    </row>
    <row r="359" spans="1:30" ht="13.5" customHeight="1">
      <c r="A359" s="8"/>
      <c r="B359" s="9"/>
      <c r="C359" s="9"/>
      <c r="D359" s="9"/>
      <c r="E359" s="9"/>
      <c r="F359" s="9"/>
      <c r="G359" s="9"/>
      <c r="H359" s="9"/>
      <c r="I359" s="9"/>
      <c r="J359" s="9"/>
      <c r="K359" s="9"/>
      <c r="L359" s="9"/>
      <c r="M359" s="9"/>
      <c r="N359" s="9"/>
      <c r="O359" s="9"/>
      <c r="P359" s="9"/>
      <c r="Q359" s="9"/>
      <c r="R359" s="9"/>
      <c r="S359" s="9"/>
      <c r="T359" s="9"/>
      <c r="U359" s="9"/>
      <c r="V359" s="595"/>
      <c r="W359" s="583" t="s">
        <v>846</v>
      </c>
      <c r="X359" s="549"/>
      <c r="Y359" s="525"/>
      <c r="Z359" s="9"/>
      <c r="AA359" s="9"/>
      <c r="AB359" s="9"/>
      <c r="AC359" s="9"/>
      <c r="AD359" s="590"/>
    </row>
    <row r="360" spans="1:30" ht="13.5" customHeight="1">
      <c r="A360" s="8"/>
      <c r="B360" s="9"/>
      <c r="C360" s="9"/>
      <c r="D360" s="9"/>
      <c r="E360" s="9"/>
      <c r="F360" s="9"/>
      <c r="G360" s="9"/>
      <c r="H360" s="9"/>
      <c r="I360" s="9"/>
      <c r="J360" s="9"/>
      <c r="K360" s="9"/>
      <c r="L360" s="9"/>
      <c r="M360" s="9"/>
      <c r="N360" s="9"/>
      <c r="O360" s="9"/>
      <c r="P360" s="9"/>
      <c r="Q360" s="9"/>
      <c r="R360" s="9"/>
      <c r="S360" s="9"/>
      <c r="T360" s="9"/>
      <c r="U360" s="9"/>
      <c r="V360" s="595"/>
      <c r="W360" s="583" t="s">
        <v>847</v>
      </c>
      <c r="X360" s="549"/>
      <c r="Y360" s="525"/>
      <c r="Z360" s="9"/>
      <c r="AA360" s="9"/>
      <c r="AB360" s="9"/>
      <c r="AC360" s="9"/>
      <c r="AD360" s="590"/>
    </row>
    <row r="361" spans="1:30" ht="13.5" customHeight="1">
      <c r="A361" s="8"/>
      <c r="B361" s="9"/>
      <c r="C361" s="9"/>
      <c r="D361" s="9"/>
      <c r="E361" s="9"/>
      <c r="F361" s="9"/>
      <c r="G361" s="9"/>
      <c r="H361" s="9"/>
      <c r="I361" s="9"/>
      <c r="J361" s="9"/>
      <c r="K361" s="9"/>
      <c r="L361" s="9"/>
      <c r="M361" s="9"/>
      <c r="N361" s="9"/>
      <c r="O361" s="9"/>
      <c r="P361" s="9"/>
      <c r="Q361" s="9"/>
      <c r="R361" s="9"/>
      <c r="S361" s="9"/>
      <c r="T361" s="9"/>
      <c r="U361" s="9"/>
      <c r="V361" s="595"/>
      <c r="W361" s="583" t="s">
        <v>848</v>
      </c>
      <c r="X361" s="549"/>
      <c r="Y361" s="525"/>
      <c r="Z361" s="9"/>
      <c r="AA361" s="9"/>
      <c r="AB361" s="9"/>
      <c r="AC361" s="9"/>
      <c r="AD361" s="590"/>
    </row>
    <row r="362" spans="1:30" ht="13.5" customHeight="1">
      <c r="A362" s="8"/>
      <c r="B362" s="9"/>
      <c r="C362" s="9"/>
      <c r="D362" s="9"/>
      <c r="E362" s="9"/>
      <c r="F362" s="9"/>
      <c r="G362" s="9"/>
      <c r="H362" s="9"/>
      <c r="I362" s="9"/>
      <c r="J362" s="9"/>
      <c r="K362" s="9"/>
      <c r="L362" s="9"/>
      <c r="M362" s="9"/>
      <c r="N362" s="9"/>
      <c r="O362" s="9"/>
      <c r="P362" s="9"/>
      <c r="Q362" s="9"/>
      <c r="R362" s="9"/>
      <c r="S362" s="9"/>
      <c r="T362" s="9"/>
      <c r="U362" s="9"/>
      <c r="V362" s="595"/>
      <c r="W362" s="583" t="s">
        <v>849</v>
      </c>
      <c r="X362" s="549"/>
      <c r="Y362" s="525"/>
      <c r="Z362" s="9"/>
      <c r="AA362" s="9"/>
      <c r="AB362" s="9"/>
      <c r="AC362" s="9"/>
      <c r="AD362" s="590"/>
    </row>
    <row r="363" spans="1:30" ht="13.5" customHeight="1">
      <c r="A363" s="8"/>
      <c r="B363" s="9"/>
      <c r="C363" s="9"/>
      <c r="D363" s="9"/>
      <c r="E363" s="9"/>
      <c r="F363" s="9"/>
      <c r="G363" s="9"/>
      <c r="H363" s="9"/>
      <c r="I363" s="9"/>
      <c r="J363" s="9"/>
      <c r="K363" s="9"/>
      <c r="L363" s="9"/>
      <c r="M363" s="9"/>
      <c r="N363" s="9"/>
      <c r="O363" s="9"/>
      <c r="P363" s="9"/>
      <c r="Q363" s="9"/>
      <c r="R363" s="9"/>
      <c r="S363" s="9"/>
      <c r="T363" s="9"/>
      <c r="U363" s="9"/>
      <c r="V363" s="595"/>
      <c r="W363" s="583" t="s">
        <v>850</v>
      </c>
      <c r="X363" s="549"/>
      <c r="Y363" s="525"/>
      <c r="Z363" s="9"/>
      <c r="AA363" s="9"/>
      <c r="AB363" s="9"/>
      <c r="AC363" s="9"/>
      <c r="AD363" s="590"/>
    </row>
    <row r="364" spans="1:30" ht="13.5" customHeight="1">
      <c r="A364" s="8"/>
      <c r="B364" s="9"/>
      <c r="C364" s="9"/>
      <c r="D364" s="9"/>
      <c r="E364" s="9"/>
      <c r="F364" s="9"/>
      <c r="G364" s="9"/>
      <c r="H364" s="9"/>
      <c r="I364" s="9"/>
      <c r="J364" s="9"/>
      <c r="K364" s="9"/>
      <c r="L364" s="9"/>
      <c r="M364" s="9"/>
      <c r="N364" s="9"/>
      <c r="O364" s="9"/>
      <c r="P364" s="9"/>
      <c r="Q364" s="9"/>
      <c r="R364" s="9"/>
      <c r="S364" s="9"/>
      <c r="T364" s="9"/>
      <c r="U364" s="9"/>
      <c r="V364" s="595"/>
      <c r="W364" s="583" t="s">
        <v>851</v>
      </c>
      <c r="X364" s="549"/>
      <c r="Y364" s="525"/>
      <c r="Z364" s="9"/>
      <c r="AA364" s="9"/>
      <c r="AB364" s="9"/>
      <c r="AC364" s="9"/>
      <c r="AD364" s="590"/>
    </row>
    <row r="365" spans="1:30" ht="13.5" customHeight="1">
      <c r="A365" s="8"/>
      <c r="B365" s="9"/>
      <c r="C365" s="9"/>
      <c r="D365" s="9"/>
      <c r="E365" s="9"/>
      <c r="F365" s="9"/>
      <c r="G365" s="9"/>
      <c r="H365" s="9"/>
      <c r="I365" s="9"/>
      <c r="J365" s="9"/>
      <c r="K365" s="9"/>
      <c r="L365" s="9"/>
      <c r="M365" s="9"/>
      <c r="N365" s="9"/>
      <c r="O365" s="9"/>
      <c r="P365" s="9"/>
      <c r="Q365" s="9"/>
      <c r="R365" s="9"/>
      <c r="S365" s="9"/>
      <c r="T365" s="9"/>
      <c r="U365" s="9"/>
      <c r="V365" s="595"/>
      <c r="W365" s="583" t="s">
        <v>852</v>
      </c>
      <c r="X365" s="549"/>
      <c r="Y365" s="525"/>
      <c r="Z365" s="9"/>
      <c r="AA365" s="9"/>
      <c r="AB365" s="9"/>
      <c r="AC365" s="9"/>
      <c r="AD365" s="590"/>
    </row>
    <row r="366" spans="1:30" ht="13.5" customHeight="1">
      <c r="A366" s="8"/>
      <c r="B366" s="9"/>
      <c r="C366" s="9"/>
      <c r="D366" s="9"/>
      <c r="E366" s="9"/>
      <c r="F366" s="9"/>
      <c r="G366" s="9"/>
      <c r="H366" s="9"/>
      <c r="I366" s="9"/>
      <c r="J366" s="9"/>
      <c r="K366" s="9"/>
      <c r="L366" s="9"/>
      <c r="M366" s="9"/>
      <c r="N366" s="9"/>
      <c r="O366" s="9"/>
      <c r="P366" s="9"/>
      <c r="Q366" s="9"/>
      <c r="R366" s="9"/>
      <c r="S366" s="9"/>
      <c r="T366" s="9"/>
      <c r="U366" s="9"/>
      <c r="V366" s="595"/>
      <c r="W366" s="583" t="s">
        <v>853</v>
      </c>
      <c r="X366" s="549"/>
      <c r="Y366" s="525"/>
      <c r="Z366" s="9"/>
      <c r="AA366" s="9"/>
      <c r="AB366" s="9"/>
      <c r="AC366" s="9"/>
      <c r="AD366" s="590"/>
    </row>
    <row r="367" spans="1:30" ht="13.5" customHeight="1">
      <c r="A367" s="8"/>
      <c r="B367" s="9"/>
      <c r="C367" s="9"/>
      <c r="D367" s="9"/>
      <c r="E367" s="9"/>
      <c r="F367" s="9"/>
      <c r="G367" s="9"/>
      <c r="H367" s="9"/>
      <c r="I367" s="9"/>
      <c r="J367" s="9"/>
      <c r="K367" s="9"/>
      <c r="L367" s="9"/>
      <c r="M367" s="9"/>
      <c r="N367" s="9"/>
      <c r="O367" s="9"/>
      <c r="P367" s="9"/>
      <c r="Q367" s="9"/>
      <c r="R367" s="9"/>
      <c r="S367" s="9"/>
      <c r="T367" s="9"/>
      <c r="U367" s="9"/>
      <c r="V367" s="595"/>
      <c r="W367" s="583" t="s">
        <v>854</v>
      </c>
      <c r="X367" s="549"/>
      <c r="Y367" s="525"/>
      <c r="Z367" s="9"/>
      <c r="AA367" s="9"/>
      <c r="AB367" s="9"/>
      <c r="AC367" s="9"/>
      <c r="AD367" s="590"/>
    </row>
    <row r="368" spans="1:30" ht="13.5" customHeight="1">
      <c r="A368" s="8"/>
      <c r="B368" s="9"/>
      <c r="C368" s="9"/>
      <c r="D368" s="9"/>
      <c r="E368" s="9"/>
      <c r="F368" s="9"/>
      <c r="G368" s="9"/>
      <c r="H368" s="9"/>
      <c r="I368" s="9"/>
      <c r="J368" s="9"/>
      <c r="K368" s="9"/>
      <c r="L368" s="9"/>
      <c r="M368" s="9"/>
      <c r="N368" s="9"/>
      <c r="O368" s="9"/>
      <c r="P368" s="9"/>
      <c r="Q368" s="9"/>
      <c r="R368" s="9"/>
      <c r="S368" s="9"/>
      <c r="T368" s="9"/>
      <c r="U368" s="9"/>
      <c r="V368" s="595"/>
      <c r="W368" s="583" t="s">
        <v>855</v>
      </c>
      <c r="X368" s="549"/>
      <c r="Y368" s="525"/>
      <c r="Z368" s="9"/>
      <c r="AA368" s="9"/>
      <c r="AB368" s="9"/>
      <c r="AC368" s="9"/>
      <c r="AD368" s="590"/>
    </row>
    <row r="369" spans="1:30" ht="13.5" customHeight="1">
      <c r="A369" s="8"/>
      <c r="B369" s="9"/>
      <c r="C369" s="9"/>
      <c r="D369" s="9"/>
      <c r="E369" s="9"/>
      <c r="F369" s="9"/>
      <c r="G369" s="9"/>
      <c r="H369" s="9"/>
      <c r="I369" s="9"/>
      <c r="J369" s="9"/>
      <c r="K369" s="9"/>
      <c r="L369" s="9"/>
      <c r="M369" s="9"/>
      <c r="N369" s="9"/>
      <c r="O369" s="9"/>
      <c r="P369" s="9"/>
      <c r="Q369" s="9"/>
      <c r="R369" s="9"/>
      <c r="S369" s="9"/>
      <c r="T369" s="9"/>
      <c r="U369" s="9"/>
      <c r="V369" s="595"/>
      <c r="W369" s="583" t="s">
        <v>856</v>
      </c>
      <c r="X369" s="549"/>
      <c r="Y369" s="525"/>
      <c r="Z369" s="9"/>
      <c r="AA369" s="9"/>
      <c r="AB369" s="9"/>
      <c r="AC369" s="9"/>
      <c r="AD369" s="590"/>
    </row>
    <row r="370" spans="1:30" ht="13.5" customHeight="1">
      <c r="A370" s="8"/>
      <c r="B370" s="9"/>
      <c r="C370" s="9"/>
      <c r="D370" s="9"/>
      <c r="E370" s="9"/>
      <c r="F370" s="9"/>
      <c r="G370" s="9"/>
      <c r="H370" s="9"/>
      <c r="I370" s="9"/>
      <c r="J370" s="9"/>
      <c r="K370" s="9"/>
      <c r="L370" s="9"/>
      <c r="M370" s="9"/>
      <c r="N370" s="9"/>
      <c r="O370" s="9"/>
      <c r="P370" s="9"/>
      <c r="Q370" s="9"/>
      <c r="R370" s="9"/>
      <c r="S370" s="9"/>
      <c r="T370" s="9"/>
      <c r="U370" s="9"/>
      <c r="V370" s="595"/>
      <c r="W370" s="583" t="s">
        <v>857</v>
      </c>
      <c r="X370" s="549"/>
      <c r="Y370" s="525"/>
      <c r="Z370" s="9"/>
      <c r="AA370" s="9"/>
      <c r="AB370" s="9"/>
      <c r="AC370" s="9"/>
      <c r="AD370" s="590"/>
    </row>
    <row r="371" spans="1:30" ht="13.5" customHeight="1">
      <c r="A371" s="8"/>
      <c r="B371" s="9"/>
      <c r="C371" s="9"/>
      <c r="D371" s="9"/>
      <c r="E371" s="9"/>
      <c r="F371" s="9"/>
      <c r="G371" s="9"/>
      <c r="H371" s="9"/>
      <c r="I371" s="9"/>
      <c r="J371" s="9"/>
      <c r="K371" s="9"/>
      <c r="L371" s="9"/>
      <c r="M371" s="9"/>
      <c r="N371" s="9"/>
      <c r="O371" s="9"/>
      <c r="P371" s="9"/>
      <c r="Q371" s="9"/>
      <c r="R371" s="9"/>
      <c r="S371" s="9"/>
      <c r="T371" s="9"/>
      <c r="U371" s="9"/>
      <c r="V371" s="595"/>
      <c r="W371" s="583" t="s">
        <v>858</v>
      </c>
      <c r="X371" s="549"/>
      <c r="Y371" s="525"/>
      <c r="Z371" s="9"/>
      <c r="AA371" s="9"/>
      <c r="AB371" s="9"/>
      <c r="AC371" s="9"/>
      <c r="AD371" s="590"/>
    </row>
    <row r="372" spans="1:30" ht="13.5" customHeight="1">
      <c r="A372" s="8"/>
      <c r="B372" s="9"/>
      <c r="C372" s="9"/>
      <c r="D372" s="9"/>
      <c r="E372" s="9"/>
      <c r="F372" s="9"/>
      <c r="G372" s="9"/>
      <c r="H372" s="9"/>
      <c r="I372" s="9"/>
      <c r="J372" s="9"/>
      <c r="K372" s="9"/>
      <c r="L372" s="9"/>
      <c r="M372" s="9"/>
      <c r="N372" s="9"/>
      <c r="O372" s="9"/>
      <c r="P372" s="9"/>
      <c r="Q372" s="9"/>
      <c r="R372" s="9"/>
      <c r="S372" s="9"/>
      <c r="T372" s="9"/>
      <c r="U372" s="9"/>
      <c r="V372" s="595"/>
      <c r="W372" s="583" t="s">
        <v>859</v>
      </c>
      <c r="X372" s="549"/>
      <c r="Y372" s="525"/>
      <c r="Z372" s="9"/>
      <c r="AA372" s="9"/>
      <c r="AB372" s="9"/>
      <c r="AC372" s="9"/>
      <c r="AD372" s="590"/>
    </row>
    <row r="373" spans="1:30" ht="13.5" customHeight="1">
      <c r="A373" s="8"/>
      <c r="B373" s="9"/>
      <c r="C373" s="9"/>
      <c r="D373" s="9"/>
      <c r="E373" s="9"/>
      <c r="F373" s="9"/>
      <c r="G373" s="9"/>
      <c r="H373" s="9"/>
      <c r="I373" s="9"/>
      <c r="J373" s="9"/>
      <c r="K373" s="9"/>
      <c r="L373" s="9"/>
      <c r="M373" s="9"/>
      <c r="N373" s="9"/>
      <c r="O373" s="9"/>
      <c r="P373" s="9"/>
      <c r="Q373" s="9"/>
      <c r="R373" s="9"/>
      <c r="S373" s="9"/>
      <c r="T373" s="9"/>
      <c r="U373" s="9"/>
      <c r="V373" s="595"/>
      <c r="W373" s="583" t="s">
        <v>860</v>
      </c>
      <c r="X373" s="549"/>
      <c r="Y373" s="525"/>
      <c r="Z373" s="9"/>
      <c r="AA373" s="9"/>
      <c r="AB373" s="9"/>
      <c r="AC373" s="9"/>
      <c r="AD373" s="590"/>
    </row>
    <row r="374" spans="1:30" ht="13.5" customHeight="1">
      <c r="A374" s="8"/>
      <c r="B374" s="9"/>
      <c r="C374" s="9"/>
      <c r="D374" s="9"/>
      <c r="E374" s="9"/>
      <c r="F374" s="9"/>
      <c r="G374" s="9"/>
      <c r="H374" s="9"/>
      <c r="I374" s="9"/>
      <c r="J374" s="9"/>
      <c r="K374" s="9"/>
      <c r="L374" s="9"/>
      <c r="M374" s="9"/>
      <c r="N374" s="9"/>
      <c r="O374" s="9"/>
      <c r="P374" s="9"/>
      <c r="Q374" s="9"/>
      <c r="R374" s="9"/>
      <c r="S374" s="9"/>
      <c r="T374" s="9"/>
      <c r="U374" s="9"/>
      <c r="V374" s="595"/>
      <c r="W374" s="583" t="s">
        <v>861</v>
      </c>
      <c r="X374" s="549"/>
      <c r="Y374" s="525"/>
      <c r="Z374" s="9"/>
      <c r="AA374" s="9"/>
      <c r="AB374" s="9"/>
      <c r="AC374" s="9"/>
      <c r="AD374" s="590"/>
    </row>
    <row r="375" spans="1:30" ht="13.5" customHeight="1">
      <c r="A375" s="8"/>
      <c r="B375" s="9"/>
      <c r="C375" s="9"/>
      <c r="D375" s="9"/>
      <c r="E375" s="9"/>
      <c r="F375" s="9"/>
      <c r="G375" s="9"/>
      <c r="H375" s="9"/>
      <c r="I375" s="9"/>
      <c r="J375" s="9"/>
      <c r="K375" s="9"/>
      <c r="L375" s="9"/>
      <c r="M375" s="9"/>
      <c r="N375" s="9"/>
      <c r="O375" s="9"/>
      <c r="P375" s="9"/>
      <c r="Q375" s="9"/>
      <c r="R375" s="9"/>
      <c r="S375" s="9"/>
      <c r="T375" s="9"/>
      <c r="U375" s="9"/>
      <c r="V375" s="595"/>
      <c r="W375" s="583" t="s">
        <v>862</v>
      </c>
      <c r="X375" s="549"/>
      <c r="Y375" s="525"/>
      <c r="Z375" s="9"/>
      <c r="AA375" s="9"/>
      <c r="AB375" s="9"/>
      <c r="AC375" s="9"/>
      <c r="AD375" s="590"/>
    </row>
    <row r="376" spans="1:30" ht="13.5" customHeight="1">
      <c r="A376" s="8"/>
      <c r="B376" s="9"/>
      <c r="C376" s="9"/>
      <c r="D376" s="9"/>
      <c r="E376" s="9"/>
      <c r="F376" s="9"/>
      <c r="G376" s="9"/>
      <c r="H376" s="9"/>
      <c r="I376" s="9"/>
      <c r="J376" s="9"/>
      <c r="K376" s="9"/>
      <c r="L376" s="9"/>
      <c r="M376" s="9"/>
      <c r="N376" s="9"/>
      <c r="O376" s="9"/>
      <c r="P376" s="9"/>
      <c r="Q376" s="9"/>
      <c r="R376" s="9"/>
      <c r="S376" s="9"/>
      <c r="T376" s="9"/>
      <c r="U376" s="9"/>
      <c r="V376" s="595"/>
      <c r="W376" s="583" t="s">
        <v>863</v>
      </c>
      <c r="X376" s="549"/>
      <c r="Y376" s="525"/>
      <c r="Z376" s="9"/>
      <c r="AA376" s="9"/>
      <c r="AB376" s="9"/>
      <c r="AC376" s="9"/>
      <c r="AD376" s="590"/>
    </row>
    <row r="377" spans="1:30" ht="13.5" customHeight="1">
      <c r="A377" s="8"/>
      <c r="B377" s="9"/>
      <c r="C377" s="9"/>
      <c r="D377" s="9"/>
      <c r="E377" s="9"/>
      <c r="F377" s="9"/>
      <c r="G377" s="9"/>
      <c r="H377" s="9"/>
      <c r="I377" s="9"/>
      <c r="J377" s="9"/>
      <c r="K377" s="9"/>
      <c r="L377" s="9"/>
      <c r="M377" s="9"/>
      <c r="N377" s="9"/>
      <c r="O377" s="9"/>
      <c r="P377" s="9"/>
      <c r="Q377" s="9"/>
      <c r="R377" s="9"/>
      <c r="S377" s="9"/>
      <c r="T377" s="9"/>
      <c r="U377" s="9"/>
      <c r="V377" s="595"/>
      <c r="W377" s="583" t="s">
        <v>864</v>
      </c>
      <c r="X377" s="549"/>
      <c r="Y377" s="525"/>
      <c r="Z377" s="9"/>
      <c r="AA377" s="9"/>
      <c r="AB377" s="9"/>
      <c r="AC377" s="9"/>
      <c r="AD377" s="590"/>
    </row>
    <row r="378" spans="1:30" ht="13.5" customHeight="1">
      <c r="A378" s="8"/>
      <c r="B378" s="9"/>
      <c r="C378" s="9"/>
      <c r="D378" s="9"/>
      <c r="E378" s="9"/>
      <c r="F378" s="9"/>
      <c r="G378" s="9"/>
      <c r="H378" s="9"/>
      <c r="I378" s="9"/>
      <c r="J378" s="9"/>
      <c r="K378" s="9"/>
      <c r="L378" s="9"/>
      <c r="M378" s="9"/>
      <c r="N378" s="9"/>
      <c r="O378" s="9"/>
      <c r="P378" s="9"/>
      <c r="Q378" s="9"/>
      <c r="R378" s="9"/>
      <c r="S378" s="9"/>
      <c r="T378" s="9"/>
      <c r="U378" s="9"/>
      <c r="V378" s="595"/>
      <c r="W378" s="583" t="s">
        <v>865</v>
      </c>
      <c r="X378" s="549"/>
      <c r="Y378" s="525"/>
      <c r="Z378" s="9"/>
      <c r="AA378" s="9"/>
      <c r="AB378" s="9"/>
      <c r="AC378" s="9"/>
      <c r="AD378" s="590"/>
    </row>
    <row r="379" spans="1:30" ht="13.5" customHeight="1">
      <c r="A379" s="8"/>
      <c r="B379" s="9"/>
      <c r="C379" s="9"/>
      <c r="D379" s="9"/>
      <c r="E379" s="9"/>
      <c r="F379" s="9"/>
      <c r="G379" s="9"/>
      <c r="H379" s="9"/>
      <c r="I379" s="9"/>
      <c r="J379" s="9"/>
      <c r="K379" s="9"/>
      <c r="L379" s="9"/>
      <c r="M379" s="9"/>
      <c r="N379" s="9"/>
      <c r="O379" s="9"/>
      <c r="P379" s="9"/>
      <c r="Q379" s="9"/>
      <c r="R379" s="9"/>
      <c r="S379" s="9"/>
      <c r="T379" s="9"/>
      <c r="U379" s="9"/>
      <c r="V379" s="595"/>
      <c r="W379" s="583" t="s">
        <v>866</v>
      </c>
      <c r="X379" s="549"/>
      <c r="Y379" s="525"/>
      <c r="Z379" s="9"/>
      <c r="AA379" s="9"/>
      <c r="AB379" s="9"/>
      <c r="AC379" s="9"/>
      <c r="AD379" s="590"/>
    </row>
    <row r="380" spans="1:30" ht="13.5" customHeight="1">
      <c r="A380" s="8"/>
      <c r="B380" s="9"/>
      <c r="C380" s="9"/>
      <c r="D380" s="9"/>
      <c r="E380" s="9"/>
      <c r="F380" s="9"/>
      <c r="G380" s="9"/>
      <c r="H380" s="9"/>
      <c r="I380" s="9"/>
      <c r="J380" s="9"/>
      <c r="K380" s="9"/>
      <c r="L380" s="9"/>
      <c r="M380" s="9"/>
      <c r="N380" s="9"/>
      <c r="O380" s="9"/>
      <c r="P380" s="9"/>
      <c r="Q380" s="9"/>
      <c r="R380" s="9"/>
      <c r="S380" s="9"/>
      <c r="T380" s="9"/>
      <c r="U380" s="9"/>
      <c r="V380" s="595"/>
      <c r="W380" s="583" t="s">
        <v>867</v>
      </c>
      <c r="X380" s="549"/>
      <c r="Y380" s="525"/>
      <c r="Z380" s="9"/>
      <c r="AA380" s="9"/>
      <c r="AB380" s="9"/>
      <c r="AC380" s="9"/>
      <c r="AD380" s="590"/>
    </row>
    <row r="381" spans="1:30" ht="13.5" customHeight="1">
      <c r="A381" s="8"/>
      <c r="B381" s="9"/>
      <c r="C381" s="9"/>
      <c r="D381" s="9"/>
      <c r="E381" s="9"/>
      <c r="F381" s="9"/>
      <c r="G381" s="9"/>
      <c r="H381" s="9"/>
      <c r="I381" s="9"/>
      <c r="J381" s="9"/>
      <c r="K381" s="9"/>
      <c r="L381" s="9"/>
      <c r="M381" s="9"/>
      <c r="N381" s="9"/>
      <c r="O381" s="9"/>
      <c r="P381" s="9"/>
      <c r="Q381" s="9"/>
      <c r="R381" s="9"/>
      <c r="S381" s="9"/>
      <c r="T381" s="9"/>
      <c r="U381" s="9"/>
      <c r="V381" s="595"/>
      <c r="W381" s="583" t="s">
        <v>868</v>
      </c>
      <c r="X381" s="549"/>
      <c r="Y381" s="525"/>
      <c r="Z381" s="9"/>
      <c r="AA381" s="9"/>
      <c r="AB381" s="9"/>
      <c r="AC381" s="9"/>
      <c r="AD381" s="590"/>
    </row>
    <row r="382" spans="1:30" ht="13.5" customHeight="1">
      <c r="A382" s="8"/>
      <c r="B382" s="9"/>
      <c r="C382" s="9"/>
      <c r="D382" s="9"/>
      <c r="E382" s="9"/>
      <c r="F382" s="9"/>
      <c r="G382" s="9"/>
      <c r="H382" s="9"/>
      <c r="I382" s="9"/>
      <c r="J382" s="9"/>
      <c r="K382" s="9"/>
      <c r="L382" s="9"/>
      <c r="M382" s="9"/>
      <c r="N382" s="9"/>
      <c r="O382" s="9"/>
      <c r="P382" s="9"/>
      <c r="Q382" s="9"/>
      <c r="R382" s="9"/>
      <c r="S382" s="9"/>
      <c r="T382" s="9"/>
      <c r="U382" s="9"/>
      <c r="V382" s="595"/>
      <c r="W382" s="583" t="s">
        <v>869</v>
      </c>
      <c r="X382" s="549"/>
      <c r="Y382" s="525"/>
      <c r="Z382" s="9"/>
      <c r="AA382" s="9"/>
      <c r="AB382" s="9"/>
      <c r="AC382" s="9"/>
      <c r="AD382" s="590"/>
    </row>
    <row r="383" spans="1:30" ht="13.5" customHeight="1">
      <c r="A383" s="8"/>
      <c r="B383" s="9"/>
      <c r="C383" s="9"/>
      <c r="D383" s="9"/>
      <c r="E383" s="9"/>
      <c r="F383" s="9"/>
      <c r="G383" s="9"/>
      <c r="H383" s="9"/>
      <c r="I383" s="9"/>
      <c r="J383" s="9"/>
      <c r="K383" s="9"/>
      <c r="L383" s="9"/>
      <c r="M383" s="9"/>
      <c r="N383" s="9"/>
      <c r="O383" s="9"/>
      <c r="P383" s="9"/>
      <c r="Q383" s="9"/>
      <c r="R383" s="9"/>
      <c r="S383" s="9"/>
      <c r="T383" s="9"/>
      <c r="U383" s="9"/>
      <c r="V383" s="595"/>
      <c r="W383" s="583" t="s">
        <v>870</v>
      </c>
      <c r="X383" s="549"/>
      <c r="Y383" s="525"/>
      <c r="Z383" s="9"/>
      <c r="AA383" s="9"/>
      <c r="AB383" s="9"/>
      <c r="AC383" s="9"/>
      <c r="AD383" s="590"/>
    </row>
    <row r="384" spans="1:30" ht="13.5" customHeight="1">
      <c r="A384" s="8"/>
      <c r="B384" s="9"/>
      <c r="C384" s="9"/>
      <c r="D384" s="9"/>
      <c r="E384" s="9"/>
      <c r="F384" s="9"/>
      <c r="G384" s="9"/>
      <c r="H384" s="9"/>
      <c r="I384" s="9"/>
      <c r="J384" s="9"/>
      <c r="K384" s="9"/>
      <c r="L384" s="9"/>
      <c r="M384" s="9"/>
      <c r="N384" s="9"/>
      <c r="O384" s="9"/>
      <c r="P384" s="9"/>
      <c r="Q384" s="9"/>
      <c r="R384" s="9"/>
      <c r="S384" s="9"/>
      <c r="T384" s="9"/>
      <c r="U384" s="9"/>
      <c r="V384" s="595"/>
      <c r="W384" s="583" t="s">
        <v>871</v>
      </c>
      <c r="X384" s="549"/>
      <c r="Y384" s="525"/>
      <c r="Z384" s="9"/>
      <c r="AA384" s="9"/>
      <c r="AB384" s="9"/>
      <c r="AC384" s="9"/>
      <c r="AD384" s="590"/>
    </row>
    <row r="385" spans="1:30" ht="13.5" customHeight="1">
      <c r="A385" s="8"/>
      <c r="B385" s="9"/>
      <c r="C385" s="9"/>
      <c r="D385" s="9"/>
      <c r="E385" s="9"/>
      <c r="F385" s="9"/>
      <c r="G385" s="9"/>
      <c r="H385" s="9"/>
      <c r="I385" s="9"/>
      <c r="J385" s="9"/>
      <c r="K385" s="9"/>
      <c r="L385" s="9"/>
      <c r="M385" s="9"/>
      <c r="N385" s="9"/>
      <c r="O385" s="9"/>
      <c r="P385" s="9"/>
      <c r="Q385" s="9"/>
      <c r="R385" s="9"/>
      <c r="S385" s="9"/>
      <c r="T385" s="9"/>
      <c r="U385" s="9"/>
      <c r="V385" s="595"/>
      <c r="W385" s="583" t="s">
        <v>872</v>
      </c>
      <c r="X385" s="549"/>
      <c r="Y385" s="525"/>
      <c r="Z385" s="9"/>
      <c r="AA385" s="9"/>
      <c r="AB385" s="9"/>
      <c r="AC385" s="9"/>
      <c r="AD385" s="590"/>
    </row>
    <row r="386" spans="1:30" ht="13.5" customHeight="1">
      <c r="A386" s="8"/>
      <c r="B386" s="9"/>
      <c r="C386" s="9"/>
      <c r="D386" s="9"/>
      <c r="E386" s="9"/>
      <c r="F386" s="9"/>
      <c r="G386" s="9"/>
      <c r="H386" s="9"/>
      <c r="I386" s="9"/>
      <c r="J386" s="9"/>
      <c r="K386" s="9"/>
      <c r="L386" s="9"/>
      <c r="M386" s="9"/>
      <c r="N386" s="9"/>
      <c r="O386" s="9"/>
      <c r="P386" s="9"/>
      <c r="Q386" s="9"/>
      <c r="R386" s="9"/>
      <c r="S386" s="9"/>
      <c r="T386" s="9"/>
      <c r="U386" s="9"/>
      <c r="V386" s="595"/>
      <c r="W386" s="583" t="s">
        <v>873</v>
      </c>
      <c r="X386" s="549"/>
      <c r="Y386" s="525"/>
      <c r="Z386" s="9"/>
      <c r="AA386" s="9"/>
      <c r="AB386" s="9"/>
      <c r="AC386" s="9"/>
      <c r="AD386" s="590"/>
    </row>
    <row r="387" spans="1:30" ht="13.5" customHeight="1">
      <c r="A387" s="8"/>
      <c r="B387" s="9"/>
      <c r="C387" s="9"/>
      <c r="D387" s="9"/>
      <c r="E387" s="9"/>
      <c r="F387" s="9"/>
      <c r="G387" s="9"/>
      <c r="H387" s="9"/>
      <c r="I387" s="9"/>
      <c r="J387" s="9"/>
      <c r="K387" s="9"/>
      <c r="L387" s="9"/>
      <c r="M387" s="9"/>
      <c r="N387" s="9"/>
      <c r="O387" s="9"/>
      <c r="P387" s="9"/>
      <c r="Q387" s="9"/>
      <c r="R387" s="9"/>
      <c r="S387" s="9"/>
      <c r="T387" s="9"/>
      <c r="U387" s="9"/>
      <c r="V387" s="595"/>
      <c r="W387" s="583" t="s">
        <v>874</v>
      </c>
      <c r="X387" s="549"/>
      <c r="Y387" s="525"/>
      <c r="Z387" s="9"/>
      <c r="AA387" s="9"/>
      <c r="AB387" s="9"/>
      <c r="AC387" s="9"/>
      <c r="AD387" s="590"/>
    </row>
    <row r="388" spans="1:30" ht="13.5" customHeight="1">
      <c r="A388" s="8"/>
      <c r="B388" s="9"/>
      <c r="C388" s="9"/>
      <c r="D388" s="9"/>
      <c r="E388" s="9"/>
      <c r="F388" s="9"/>
      <c r="G388" s="9"/>
      <c r="H388" s="9"/>
      <c r="I388" s="9"/>
      <c r="J388" s="9"/>
      <c r="K388" s="9"/>
      <c r="L388" s="9"/>
      <c r="M388" s="9"/>
      <c r="N388" s="9"/>
      <c r="O388" s="9"/>
      <c r="P388" s="9"/>
      <c r="Q388" s="9"/>
      <c r="R388" s="9"/>
      <c r="S388" s="9"/>
      <c r="T388" s="9"/>
      <c r="U388" s="9"/>
      <c r="V388" s="595"/>
      <c r="W388" s="583" t="s">
        <v>875</v>
      </c>
      <c r="X388" s="549"/>
      <c r="Y388" s="525"/>
      <c r="Z388" s="9"/>
      <c r="AA388" s="9"/>
      <c r="AB388" s="9"/>
      <c r="AC388" s="9"/>
      <c r="AD388" s="590"/>
    </row>
    <row r="389" spans="1:30" ht="13.5" customHeight="1">
      <c r="A389" s="8"/>
      <c r="B389" s="9"/>
      <c r="C389" s="9"/>
      <c r="D389" s="9"/>
      <c r="E389" s="9"/>
      <c r="F389" s="9"/>
      <c r="G389" s="9"/>
      <c r="H389" s="9"/>
      <c r="I389" s="9"/>
      <c r="J389" s="9"/>
      <c r="K389" s="9"/>
      <c r="L389" s="9"/>
      <c r="M389" s="9"/>
      <c r="N389" s="9"/>
      <c r="O389" s="9"/>
      <c r="P389" s="9"/>
      <c r="Q389" s="9"/>
      <c r="R389" s="9"/>
      <c r="S389" s="9"/>
      <c r="T389" s="9"/>
      <c r="U389" s="9"/>
      <c r="V389" s="595"/>
      <c r="W389" s="583" t="s">
        <v>876</v>
      </c>
      <c r="X389" s="549"/>
      <c r="Y389" s="525"/>
      <c r="Z389" s="9"/>
      <c r="AA389" s="9"/>
      <c r="AB389" s="9"/>
      <c r="AC389" s="9"/>
      <c r="AD389" s="590"/>
    </row>
    <row r="390" spans="1:30" ht="13.5" customHeight="1">
      <c r="A390" s="8"/>
      <c r="B390" s="9"/>
      <c r="C390" s="9"/>
      <c r="D390" s="9"/>
      <c r="E390" s="9"/>
      <c r="F390" s="9"/>
      <c r="G390" s="9"/>
      <c r="H390" s="9"/>
      <c r="I390" s="9"/>
      <c r="J390" s="9"/>
      <c r="K390" s="9"/>
      <c r="L390" s="9"/>
      <c r="M390" s="9"/>
      <c r="N390" s="9"/>
      <c r="O390" s="9"/>
      <c r="P390" s="9"/>
      <c r="Q390" s="9"/>
      <c r="R390" s="9"/>
      <c r="S390" s="9"/>
      <c r="T390" s="9"/>
      <c r="U390" s="9"/>
      <c r="V390" s="595"/>
      <c r="W390" s="583" t="s">
        <v>877</v>
      </c>
      <c r="X390" s="549"/>
      <c r="Y390" s="525"/>
      <c r="Z390" s="9"/>
      <c r="AA390" s="9"/>
      <c r="AB390" s="9"/>
      <c r="AC390" s="9"/>
      <c r="AD390" s="590"/>
    </row>
    <row r="391" spans="1:30" ht="13.5" customHeight="1">
      <c r="A391" s="8"/>
      <c r="B391" s="9"/>
      <c r="C391" s="9"/>
      <c r="D391" s="9"/>
      <c r="E391" s="9"/>
      <c r="F391" s="9"/>
      <c r="G391" s="9"/>
      <c r="H391" s="9"/>
      <c r="I391" s="9"/>
      <c r="J391" s="9"/>
      <c r="K391" s="9"/>
      <c r="L391" s="9"/>
      <c r="M391" s="9"/>
      <c r="N391" s="9"/>
      <c r="O391" s="9"/>
      <c r="P391" s="9"/>
      <c r="Q391" s="9"/>
      <c r="R391" s="9"/>
      <c r="S391" s="9"/>
      <c r="T391" s="9"/>
      <c r="U391" s="9"/>
      <c r="V391" s="595"/>
      <c r="W391" s="583" t="s">
        <v>878</v>
      </c>
      <c r="X391" s="549"/>
      <c r="Y391" s="525"/>
      <c r="Z391" s="9"/>
      <c r="AA391" s="9"/>
      <c r="AB391" s="9"/>
      <c r="AC391" s="9"/>
      <c r="AD391" s="590"/>
    </row>
    <row r="392" spans="1:30" ht="13.5" customHeight="1">
      <c r="A392" s="8"/>
      <c r="B392" s="9"/>
      <c r="C392" s="9"/>
      <c r="D392" s="9"/>
      <c r="E392" s="9"/>
      <c r="F392" s="9"/>
      <c r="G392" s="9"/>
      <c r="H392" s="9"/>
      <c r="I392" s="9"/>
      <c r="J392" s="9"/>
      <c r="K392" s="9"/>
      <c r="L392" s="9"/>
      <c r="M392" s="9"/>
      <c r="N392" s="9"/>
      <c r="O392" s="9"/>
      <c r="P392" s="9"/>
      <c r="Q392" s="9"/>
      <c r="R392" s="9"/>
      <c r="S392" s="9"/>
      <c r="T392" s="9"/>
      <c r="U392" s="9"/>
      <c r="V392" s="595"/>
      <c r="W392" s="583" t="s">
        <v>879</v>
      </c>
      <c r="X392" s="549"/>
      <c r="Y392" s="525"/>
      <c r="Z392" s="9"/>
      <c r="AA392" s="9"/>
      <c r="AB392" s="9"/>
      <c r="AC392" s="9"/>
      <c r="AD392" s="590"/>
    </row>
    <row r="393" spans="1:30" ht="13.5" customHeight="1">
      <c r="A393" s="8"/>
      <c r="B393" s="9"/>
      <c r="C393" s="9"/>
      <c r="D393" s="9"/>
      <c r="E393" s="9"/>
      <c r="F393" s="9"/>
      <c r="G393" s="9"/>
      <c r="H393" s="9"/>
      <c r="I393" s="9"/>
      <c r="J393" s="9"/>
      <c r="K393" s="9"/>
      <c r="L393" s="9"/>
      <c r="M393" s="9"/>
      <c r="N393" s="9"/>
      <c r="O393" s="9"/>
      <c r="P393" s="9"/>
      <c r="Q393" s="9"/>
      <c r="R393" s="9"/>
      <c r="S393" s="9"/>
      <c r="T393" s="9"/>
      <c r="U393" s="9"/>
      <c r="V393" s="595"/>
      <c r="W393" s="583" t="s">
        <v>880</v>
      </c>
      <c r="X393" s="549"/>
      <c r="Y393" s="525"/>
      <c r="Z393" s="9"/>
      <c r="AA393" s="9"/>
      <c r="AB393" s="9"/>
      <c r="AC393" s="9"/>
      <c r="AD393" s="590"/>
    </row>
    <row r="394" spans="1:30" ht="13.5" customHeight="1">
      <c r="A394" s="8"/>
      <c r="B394" s="9"/>
      <c r="C394" s="9"/>
      <c r="D394" s="9"/>
      <c r="E394" s="9"/>
      <c r="F394" s="9"/>
      <c r="G394" s="9"/>
      <c r="H394" s="9"/>
      <c r="I394" s="9"/>
      <c r="J394" s="9"/>
      <c r="K394" s="9"/>
      <c r="L394" s="9"/>
      <c r="M394" s="9"/>
      <c r="N394" s="9"/>
      <c r="O394" s="9"/>
      <c r="P394" s="9"/>
      <c r="Q394" s="9"/>
      <c r="R394" s="9"/>
      <c r="S394" s="9"/>
      <c r="T394" s="9"/>
      <c r="U394" s="9"/>
      <c r="V394" s="595"/>
      <c r="W394" s="583" t="s">
        <v>881</v>
      </c>
      <c r="X394" s="549"/>
      <c r="Y394" s="525"/>
      <c r="Z394" s="9"/>
      <c r="AA394" s="9"/>
      <c r="AB394" s="9"/>
      <c r="AC394" s="9"/>
      <c r="AD394" s="590"/>
    </row>
    <row r="395" spans="1:30" ht="13.5" customHeight="1">
      <c r="A395" s="8"/>
      <c r="B395" s="9"/>
      <c r="C395" s="9"/>
      <c r="D395" s="9"/>
      <c r="E395" s="9"/>
      <c r="F395" s="9"/>
      <c r="G395" s="9"/>
      <c r="H395" s="9"/>
      <c r="I395" s="9"/>
      <c r="J395" s="9"/>
      <c r="K395" s="9"/>
      <c r="L395" s="9"/>
      <c r="M395" s="9"/>
      <c r="N395" s="9"/>
      <c r="O395" s="9"/>
      <c r="P395" s="9"/>
      <c r="Q395" s="9"/>
      <c r="R395" s="9"/>
      <c r="S395" s="9"/>
      <c r="T395" s="9"/>
      <c r="U395" s="9"/>
      <c r="V395" s="595"/>
      <c r="W395" s="583" t="s">
        <v>882</v>
      </c>
      <c r="X395" s="549"/>
      <c r="Y395" s="525"/>
      <c r="Z395" s="9"/>
      <c r="AA395" s="9"/>
      <c r="AB395" s="9"/>
      <c r="AC395" s="9"/>
      <c r="AD395" s="590"/>
    </row>
    <row r="396" spans="1:30" ht="13.5" customHeight="1">
      <c r="A396" s="8"/>
      <c r="B396" s="9"/>
      <c r="C396" s="9"/>
      <c r="D396" s="9"/>
      <c r="E396" s="9"/>
      <c r="F396" s="9"/>
      <c r="G396" s="9"/>
      <c r="H396" s="9"/>
      <c r="I396" s="9"/>
      <c r="J396" s="9"/>
      <c r="K396" s="9"/>
      <c r="L396" s="9"/>
      <c r="M396" s="9"/>
      <c r="N396" s="9"/>
      <c r="O396" s="9"/>
      <c r="P396" s="9"/>
      <c r="Q396" s="9"/>
      <c r="R396" s="9"/>
      <c r="S396" s="9"/>
      <c r="T396" s="9"/>
      <c r="U396" s="9"/>
      <c r="V396" s="595"/>
      <c r="W396" s="583" t="s">
        <v>883</v>
      </c>
      <c r="X396" s="549"/>
      <c r="Y396" s="525"/>
      <c r="Z396" s="9"/>
      <c r="AA396" s="9"/>
      <c r="AB396" s="9"/>
      <c r="AC396" s="9"/>
      <c r="AD396" s="590"/>
    </row>
    <row r="397" spans="1:30" ht="13.5" customHeight="1">
      <c r="A397" s="8"/>
      <c r="B397" s="9"/>
      <c r="C397" s="9"/>
      <c r="D397" s="9"/>
      <c r="E397" s="9"/>
      <c r="F397" s="9"/>
      <c r="G397" s="9"/>
      <c r="H397" s="9"/>
      <c r="I397" s="9"/>
      <c r="J397" s="9"/>
      <c r="K397" s="9"/>
      <c r="L397" s="9"/>
      <c r="M397" s="9"/>
      <c r="N397" s="9"/>
      <c r="O397" s="9"/>
      <c r="P397" s="9"/>
      <c r="Q397" s="9"/>
      <c r="R397" s="9"/>
      <c r="S397" s="9"/>
      <c r="T397" s="9"/>
      <c r="U397" s="9"/>
      <c r="V397" s="595"/>
      <c r="W397" s="583" t="s">
        <v>884</v>
      </c>
      <c r="X397" s="549"/>
      <c r="Y397" s="525"/>
      <c r="Z397" s="9"/>
      <c r="AA397" s="9"/>
      <c r="AB397" s="9"/>
      <c r="AC397" s="9"/>
      <c r="AD397" s="590"/>
    </row>
    <row r="398" spans="1:30" ht="13.5" customHeight="1">
      <c r="A398" s="8"/>
      <c r="B398" s="9"/>
      <c r="C398" s="9"/>
      <c r="D398" s="9"/>
      <c r="E398" s="9"/>
      <c r="F398" s="9"/>
      <c r="G398" s="9"/>
      <c r="H398" s="9"/>
      <c r="I398" s="9"/>
      <c r="J398" s="9"/>
      <c r="K398" s="9"/>
      <c r="L398" s="9"/>
      <c r="M398" s="9"/>
      <c r="N398" s="9"/>
      <c r="O398" s="9"/>
      <c r="P398" s="9"/>
      <c r="Q398" s="9"/>
      <c r="R398" s="9"/>
      <c r="S398" s="9"/>
      <c r="T398" s="9"/>
      <c r="U398" s="9"/>
      <c r="V398" s="595"/>
      <c r="W398" s="583" t="s">
        <v>885</v>
      </c>
      <c r="X398" s="549"/>
      <c r="Y398" s="525"/>
      <c r="Z398" s="9"/>
      <c r="AA398" s="9"/>
      <c r="AB398" s="9"/>
      <c r="AC398" s="9"/>
      <c r="AD398" s="590"/>
    </row>
    <row r="399" spans="1:30" ht="13.5" customHeight="1">
      <c r="A399" s="8"/>
      <c r="B399" s="9"/>
      <c r="C399" s="9"/>
      <c r="D399" s="9"/>
      <c r="E399" s="9"/>
      <c r="F399" s="9"/>
      <c r="G399" s="9"/>
      <c r="H399" s="9"/>
      <c r="I399" s="9"/>
      <c r="J399" s="9"/>
      <c r="K399" s="9"/>
      <c r="L399" s="9"/>
      <c r="M399" s="9"/>
      <c r="N399" s="9"/>
      <c r="O399" s="9"/>
      <c r="P399" s="9"/>
      <c r="Q399" s="9"/>
      <c r="R399" s="9"/>
      <c r="S399" s="9"/>
      <c r="T399" s="9"/>
      <c r="U399" s="9"/>
      <c r="V399" s="595"/>
      <c r="W399" s="583" t="s">
        <v>886</v>
      </c>
      <c r="X399" s="549"/>
      <c r="Y399" s="525"/>
      <c r="Z399" s="9"/>
      <c r="AA399" s="9"/>
      <c r="AB399" s="9"/>
      <c r="AC399" s="9"/>
      <c r="AD399" s="590"/>
    </row>
    <row r="400" spans="1:30" ht="13.5" customHeight="1">
      <c r="A400" s="8"/>
      <c r="B400" s="9"/>
      <c r="C400" s="9"/>
      <c r="D400" s="9"/>
      <c r="E400" s="9"/>
      <c r="F400" s="9"/>
      <c r="G400" s="9"/>
      <c r="H400" s="9"/>
      <c r="I400" s="9"/>
      <c r="J400" s="9"/>
      <c r="K400" s="9"/>
      <c r="L400" s="9"/>
      <c r="M400" s="9"/>
      <c r="N400" s="9"/>
      <c r="O400" s="9"/>
      <c r="P400" s="9"/>
      <c r="Q400" s="9"/>
      <c r="R400" s="9"/>
      <c r="S400" s="9"/>
      <c r="T400" s="9"/>
      <c r="U400" s="9"/>
      <c r="V400" s="595"/>
      <c r="W400" s="583" t="s">
        <v>887</v>
      </c>
      <c r="X400" s="549"/>
      <c r="Y400" s="525"/>
      <c r="Z400" s="9"/>
      <c r="AA400" s="9"/>
      <c r="AB400" s="9"/>
      <c r="AC400" s="9"/>
      <c r="AD400" s="590"/>
    </row>
    <row r="401" spans="1:30" ht="13.5" customHeight="1">
      <c r="A401" s="8"/>
      <c r="B401" s="9"/>
      <c r="C401" s="9"/>
      <c r="D401" s="9"/>
      <c r="E401" s="9"/>
      <c r="F401" s="9"/>
      <c r="G401" s="9"/>
      <c r="H401" s="9"/>
      <c r="I401" s="9"/>
      <c r="J401" s="9"/>
      <c r="K401" s="9"/>
      <c r="L401" s="9"/>
      <c r="M401" s="9"/>
      <c r="N401" s="9"/>
      <c r="O401" s="9"/>
      <c r="P401" s="9"/>
      <c r="Q401" s="9"/>
      <c r="R401" s="9"/>
      <c r="S401" s="9"/>
      <c r="T401" s="9"/>
      <c r="U401" s="9"/>
      <c r="V401" s="595"/>
      <c r="W401" s="583" t="s">
        <v>888</v>
      </c>
      <c r="X401" s="549"/>
      <c r="Y401" s="525"/>
      <c r="Z401" s="9"/>
      <c r="AA401" s="9"/>
      <c r="AB401" s="9"/>
      <c r="AC401" s="9"/>
      <c r="AD401" s="590"/>
    </row>
    <row r="402" spans="1:30" ht="13.5" customHeight="1">
      <c r="A402" s="8"/>
      <c r="B402" s="9"/>
      <c r="C402" s="9"/>
      <c r="D402" s="9"/>
      <c r="E402" s="9"/>
      <c r="F402" s="9"/>
      <c r="G402" s="9"/>
      <c r="H402" s="9"/>
      <c r="I402" s="9"/>
      <c r="J402" s="9"/>
      <c r="K402" s="9"/>
      <c r="L402" s="9"/>
      <c r="M402" s="9"/>
      <c r="N402" s="9"/>
      <c r="O402" s="9"/>
      <c r="P402" s="9"/>
      <c r="Q402" s="9"/>
      <c r="R402" s="9"/>
      <c r="S402" s="9"/>
      <c r="T402" s="9"/>
      <c r="U402" s="9"/>
      <c r="V402" s="595"/>
      <c r="W402" s="583" t="s">
        <v>889</v>
      </c>
      <c r="X402" s="549"/>
      <c r="Y402" s="525"/>
      <c r="Z402" s="9"/>
      <c r="AA402" s="9"/>
      <c r="AB402" s="9"/>
      <c r="AC402" s="9"/>
      <c r="AD402" s="590"/>
    </row>
    <row r="403" spans="1:30" ht="13.5" customHeight="1">
      <c r="A403" s="8"/>
      <c r="B403" s="9"/>
      <c r="C403" s="9"/>
      <c r="D403" s="9"/>
      <c r="E403" s="9"/>
      <c r="F403" s="9"/>
      <c r="G403" s="9"/>
      <c r="H403" s="9"/>
      <c r="I403" s="9"/>
      <c r="J403" s="9"/>
      <c r="K403" s="9"/>
      <c r="L403" s="9"/>
      <c r="M403" s="9"/>
      <c r="N403" s="9"/>
      <c r="O403" s="9"/>
      <c r="P403" s="9"/>
      <c r="Q403" s="9"/>
      <c r="R403" s="9"/>
      <c r="S403" s="9"/>
      <c r="T403" s="9"/>
      <c r="U403" s="9"/>
      <c r="V403" s="595"/>
      <c r="W403" s="583" t="s">
        <v>890</v>
      </c>
      <c r="X403" s="549"/>
      <c r="Y403" s="525"/>
      <c r="Z403" s="9"/>
      <c r="AA403" s="9"/>
      <c r="AB403" s="9"/>
      <c r="AC403" s="9"/>
      <c r="AD403" s="590"/>
    </row>
    <row r="404" spans="1:30" ht="13.5" customHeight="1">
      <c r="A404" s="8"/>
      <c r="B404" s="9"/>
      <c r="C404" s="9"/>
      <c r="D404" s="9"/>
      <c r="E404" s="9"/>
      <c r="F404" s="9"/>
      <c r="G404" s="9"/>
      <c r="H404" s="9"/>
      <c r="I404" s="9"/>
      <c r="J404" s="9"/>
      <c r="K404" s="9"/>
      <c r="L404" s="9"/>
      <c r="M404" s="9"/>
      <c r="N404" s="9"/>
      <c r="O404" s="9"/>
      <c r="P404" s="9"/>
      <c r="Q404" s="9"/>
      <c r="R404" s="9"/>
      <c r="S404" s="9"/>
      <c r="T404" s="9"/>
      <c r="U404" s="9"/>
      <c r="V404" s="595"/>
      <c r="W404" s="583" t="s">
        <v>891</v>
      </c>
      <c r="X404" s="549"/>
      <c r="Y404" s="525"/>
      <c r="Z404" s="9"/>
      <c r="AA404" s="9"/>
      <c r="AB404" s="9"/>
      <c r="AC404" s="9"/>
      <c r="AD404" s="590"/>
    </row>
    <row r="405" spans="1:30" ht="13.5" customHeight="1">
      <c r="A405" s="8"/>
      <c r="B405" s="9"/>
      <c r="C405" s="9"/>
      <c r="D405" s="9"/>
      <c r="E405" s="9"/>
      <c r="F405" s="9"/>
      <c r="G405" s="9"/>
      <c r="H405" s="9"/>
      <c r="I405" s="9"/>
      <c r="J405" s="9"/>
      <c r="K405" s="9"/>
      <c r="L405" s="9"/>
      <c r="M405" s="9"/>
      <c r="N405" s="9"/>
      <c r="O405" s="9"/>
      <c r="P405" s="9"/>
      <c r="Q405" s="9"/>
      <c r="R405" s="9"/>
      <c r="S405" s="9"/>
      <c r="T405" s="9"/>
      <c r="U405" s="9"/>
      <c r="V405" s="595"/>
      <c r="W405" s="583" t="s">
        <v>892</v>
      </c>
      <c r="X405" s="549"/>
      <c r="Y405" s="525"/>
      <c r="Z405" s="9"/>
      <c r="AA405" s="9"/>
      <c r="AB405" s="9"/>
      <c r="AC405" s="9"/>
      <c r="AD405" s="590"/>
    </row>
    <row r="406" spans="1:30" ht="13.5" customHeight="1">
      <c r="A406" s="8"/>
      <c r="B406" s="9"/>
      <c r="C406" s="9"/>
      <c r="D406" s="9"/>
      <c r="E406" s="9"/>
      <c r="F406" s="9"/>
      <c r="G406" s="9"/>
      <c r="H406" s="9"/>
      <c r="I406" s="9"/>
      <c r="J406" s="9"/>
      <c r="K406" s="9"/>
      <c r="L406" s="9"/>
      <c r="M406" s="9"/>
      <c r="N406" s="9"/>
      <c r="O406" s="9"/>
      <c r="P406" s="9"/>
      <c r="Q406" s="9"/>
      <c r="R406" s="9"/>
      <c r="S406" s="9"/>
      <c r="T406" s="9"/>
      <c r="U406" s="9"/>
      <c r="V406" s="595"/>
      <c r="W406" s="583" t="s">
        <v>893</v>
      </c>
      <c r="X406" s="549"/>
      <c r="Y406" s="525"/>
      <c r="Z406" s="9"/>
      <c r="AA406" s="9"/>
      <c r="AB406" s="9"/>
      <c r="AC406" s="9"/>
      <c r="AD406" s="590"/>
    </row>
    <row r="407" spans="1:30" ht="13.5" customHeight="1">
      <c r="A407" s="8"/>
      <c r="B407" s="9"/>
      <c r="C407" s="9"/>
      <c r="D407" s="9"/>
      <c r="E407" s="9"/>
      <c r="F407" s="9"/>
      <c r="G407" s="9"/>
      <c r="H407" s="9"/>
      <c r="I407" s="9"/>
      <c r="J407" s="9"/>
      <c r="K407" s="9"/>
      <c r="L407" s="9"/>
      <c r="M407" s="9"/>
      <c r="N407" s="9"/>
      <c r="O407" s="9"/>
      <c r="P407" s="9"/>
      <c r="Q407" s="9"/>
      <c r="R407" s="9"/>
      <c r="S407" s="9"/>
      <c r="T407" s="9"/>
      <c r="U407" s="9"/>
      <c r="V407" s="595"/>
      <c r="W407" s="583" t="s">
        <v>894</v>
      </c>
      <c r="X407" s="549"/>
      <c r="Y407" s="525"/>
      <c r="Z407" s="9"/>
      <c r="AA407" s="9"/>
      <c r="AB407" s="9"/>
      <c r="AC407" s="9"/>
      <c r="AD407" s="590"/>
    </row>
    <row r="408" spans="1:30" ht="13.5" customHeight="1">
      <c r="A408" s="8"/>
      <c r="B408" s="9"/>
      <c r="C408" s="9"/>
      <c r="D408" s="9"/>
      <c r="E408" s="9"/>
      <c r="F408" s="9"/>
      <c r="G408" s="9"/>
      <c r="H408" s="9"/>
      <c r="I408" s="9"/>
      <c r="J408" s="9"/>
      <c r="K408" s="9"/>
      <c r="L408" s="9"/>
      <c r="M408" s="9"/>
      <c r="N408" s="9"/>
      <c r="O408" s="9"/>
      <c r="P408" s="9"/>
      <c r="Q408" s="9"/>
      <c r="R408" s="9"/>
      <c r="S408" s="9"/>
      <c r="T408" s="9"/>
      <c r="U408" s="9"/>
      <c r="V408" s="595"/>
      <c r="W408" s="583" t="s">
        <v>895</v>
      </c>
      <c r="X408" s="549"/>
      <c r="Y408" s="525"/>
      <c r="Z408" s="9"/>
      <c r="AA408" s="9"/>
      <c r="AB408" s="9"/>
      <c r="AC408" s="9"/>
      <c r="AD408" s="590"/>
    </row>
    <row r="409" spans="1:30" ht="13.5" customHeight="1">
      <c r="A409" s="8"/>
      <c r="B409" s="9"/>
      <c r="C409" s="9"/>
      <c r="D409" s="9"/>
      <c r="E409" s="9"/>
      <c r="F409" s="9"/>
      <c r="G409" s="9"/>
      <c r="H409" s="9"/>
      <c r="I409" s="9"/>
      <c r="J409" s="9"/>
      <c r="K409" s="9"/>
      <c r="L409" s="9"/>
      <c r="M409" s="9"/>
      <c r="N409" s="9"/>
      <c r="O409" s="9"/>
      <c r="P409" s="9"/>
      <c r="Q409" s="9"/>
      <c r="R409" s="9"/>
      <c r="S409" s="9"/>
      <c r="T409" s="9"/>
      <c r="U409" s="9"/>
      <c r="V409" s="595"/>
      <c r="W409" s="583" t="s">
        <v>896</v>
      </c>
      <c r="X409" s="549"/>
      <c r="Y409" s="525"/>
      <c r="Z409" s="9"/>
      <c r="AA409" s="9"/>
      <c r="AB409" s="9"/>
      <c r="AC409" s="9"/>
      <c r="AD409" s="590"/>
    </row>
    <row r="410" spans="1:30" ht="13.5" customHeight="1">
      <c r="A410" s="8"/>
      <c r="B410" s="9"/>
      <c r="C410" s="9"/>
      <c r="D410" s="9"/>
      <c r="E410" s="9"/>
      <c r="F410" s="9"/>
      <c r="G410" s="9"/>
      <c r="H410" s="9"/>
      <c r="I410" s="9"/>
      <c r="J410" s="9"/>
      <c r="K410" s="9"/>
      <c r="L410" s="9"/>
      <c r="M410" s="9"/>
      <c r="N410" s="9"/>
      <c r="O410" s="9"/>
      <c r="P410" s="9"/>
      <c r="Q410" s="9"/>
      <c r="R410" s="9"/>
      <c r="S410" s="9"/>
      <c r="T410" s="9"/>
      <c r="U410" s="9"/>
      <c r="V410" s="595"/>
      <c r="W410" s="583" t="s">
        <v>897</v>
      </c>
      <c r="X410" s="549"/>
      <c r="Y410" s="525"/>
      <c r="Z410" s="9"/>
      <c r="AA410" s="9"/>
      <c r="AB410" s="9"/>
      <c r="AC410" s="9"/>
      <c r="AD410" s="590"/>
    </row>
    <row r="411" spans="1:30" ht="13.5" customHeight="1">
      <c r="A411" s="8"/>
      <c r="B411" s="9"/>
      <c r="C411" s="9"/>
      <c r="D411" s="9"/>
      <c r="E411" s="9"/>
      <c r="F411" s="9"/>
      <c r="G411" s="9"/>
      <c r="H411" s="9"/>
      <c r="I411" s="9"/>
      <c r="J411" s="9"/>
      <c r="K411" s="9"/>
      <c r="L411" s="9"/>
      <c r="M411" s="9"/>
      <c r="N411" s="9"/>
      <c r="O411" s="9"/>
      <c r="P411" s="9"/>
      <c r="Q411" s="9"/>
      <c r="R411" s="9"/>
      <c r="S411" s="9"/>
      <c r="T411" s="9"/>
      <c r="U411" s="9"/>
      <c r="V411" s="595"/>
      <c r="W411" s="583" t="s">
        <v>898</v>
      </c>
      <c r="X411" s="549"/>
      <c r="Y411" s="525"/>
      <c r="Z411" s="9"/>
      <c r="AA411" s="9"/>
      <c r="AB411" s="9"/>
      <c r="AC411" s="9"/>
      <c r="AD411" s="590"/>
    </row>
    <row r="412" spans="1:30" ht="13.5" customHeight="1">
      <c r="A412" s="8"/>
      <c r="B412" s="9"/>
      <c r="C412" s="9"/>
      <c r="D412" s="9"/>
      <c r="E412" s="9"/>
      <c r="F412" s="9"/>
      <c r="G412" s="9"/>
      <c r="H412" s="9"/>
      <c r="I412" s="9"/>
      <c r="J412" s="9"/>
      <c r="K412" s="9"/>
      <c r="L412" s="9"/>
      <c r="M412" s="9"/>
      <c r="N412" s="9"/>
      <c r="O412" s="9"/>
      <c r="P412" s="9"/>
      <c r="Q412" s="9"/>
      <c r="R412" s="9"/>
      <c r="S412" s="9"/>
      <c r="T412" s="9"/>
      <c r="U412" s="9"/>
      <c r="V412" s="595"/>
      <c r="W412" s="583" t="s">
        <v>899</v>
      </c>
      <c r="X412" s="549"/>
      <c r="Y412" s="525"/>
      <c r="Z412" s="9"/>
      <c r="AA412" s="9"/>
      <c r="AB412" s="9"/>
      <c r="AC412" s="9"/>
      <c r="AD412" s="590"/>
    </row>
    <row r="413" spans="1:30" ht="13.5" customHeight="1">
      <c r="A413" s="8"/>
      <c r="B413" s="9"/>
      <c r="C413" s="9"/>
      <c r="D413" s="9"/>
      <c r="E413" s="9"/>
      <c r="F413" s="9"/>
      <c r="G413" s="9"/>
      <c r="H413" s="9"/>
      <c r="I413" s="9"/>
      <c r="J413" s="9"/>
      <c r="K413" s="9"/>
      <c r="L413" s="9"/>
      <c r="M413" s="9"/>
      <c r="N413" s="9"/>
      <c r="O413" s="9"/>
      <c r="P413" s="9"/>
      <c r="Q413" s="9"/>
      <c r="R413" s="9"/>
      <c r="S413" s="9"/>
      <c r="T413" s="9"/>
      <c r="U413" s="9"/>
      <c r="V413" s="9"/>
      <c r="W413" s="511"/>
      <c r="X413" s="511"/>
      <c r="Y413" s="9"/>
      <c r="Z413" s="9"/>
      <c r="AA413" s="9"/>
      <c r="AB413" s="9"/>
      <c r="AC413" s="9"/>
      <c r="AD413" s="590"/>
    </row>
    <row r="414" spans="1:30" ht="13.5" customHeight="1">
      <c r="A414" s="8"/>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590"/>
    </row>
    <row r="415" spans="1:30" ht="13.5" customHeight="1">
      <c r="A415" s="8"/>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590"/>
    </row>
    <row r="416" spans="1:30" ht="13.5" customHeight="1">
      <c r="A416" s="558"/>
      <c r="B416" s="559"/>
      <c r="C416" s="559"/>
      <c r="D416" s="559"/>
      <c r="E416" s="559"/>
      <c r="F416" s="559"/>
      <c r="G416" s="559"/>
      <c r="H416" s="559"/>
      <c r="I416" s="559"/>
      <c r="J416" s="559"/>
      <c r="K416" s="559"/>
      <c r="L416" s="559"/>
      <c r="M416" s="559"/>
      <c r="N416" s="559"/>
      <c r="O416" s="559"/>
      <c r="P416" s="559"/>
      <c r="Q416" s="559"/>
      <c r="R416" s="559"/>
      <c r="S416" s="559"/>
      <c r="T416" s="559"/>
      <c r="U416" s="559"/>
      <c r="V416" s="559"/>
      <c r="W416" s="559"/>
      <c r="X416" s="559"/>
      <c r="Y416" s="559"/>
      <c r="Z416" s="559"/>
      <c r="AA416" s="559"/>
      <c r="AB416" s="559"/>
      <c r="AC416" s="559"/>
      <c r="AD416" s="590"/>
    </row>
  </sheetData>
  <mergeCells count="10">
    <mergeCell ref="B45:D45"/>
    <mergeCell ref="B34:D34"/>
    <mergeCell ref="S45:U45"/>
    <mergeCell ref="J33:K33"/>
    <mergeCell ref="Q34:T34"/>
    <mergeCell ref="F45:G45"/>
    <mergeCell ref="I45:K45"/>
    <mergeCell ref="M45:P45"/>
    <mergeCell ref="F34:H34"/>
    <mergeCell ref="M34:N34"/>
  </mergeCells>
  <pageMargins left="0.7" right="0.7" top="0.75" bottom="0.75" header="0.3" footer="0.3"/>
  <pageSetup scale="10" fitToHeight="9" orientation="portrait" r:id="rId1"/>
  <headerFooter>
    <oddFooter>&amp;C&amp;"Helvetica Neue,Regular"&amp;12&amp;K000000&amp;P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E10"/>
  <sheetViews>
    <sheetView showGridLines="0" zoomScaleNormal="100" workbookViewId="0"/>
  </sheetViews>
  <sheetFormatPr defaultColWidth="9.21875" defaultRowHeight="14.4" customHeight="1"/>
  <cols>
    <col min="1" max="2" width="9.21875" style="603" customWidth="1"/>
    <col min="3" max="3" width="34.21875" style="603" customWidth="1"/>
    <col min="4" max="4" width="45.44140625" style="603" customWidth="1"/>
    <col min="5" max="5" width="38.6640625" style="603" customWidth="1"/>
    <col min="6" max="6" width="9.21875" style="603" customWidth="1"/>
    <col min="7" max="16384" width="9.21875" style="603"/>
  </cols>
  <sheetData>
    <row r="1" spans="1:5" ht="13.5" customHeight="1">
      <c r="A1" s="6"/>
      <c r="B1" s="7"/>
      <c r="C1" s="7"/>
      <c r="D1" s="7"/>
      <c r="E1" s="23"/>
    </row>
    <row r="2" spans="1:5" ht="15" customHeight="1">
      <c r="A2" s="8"/>
      <c r="B2" s="9"/>
      <c r="C2" s="12"/>
      <c r="D2" s="12"/>
      <c r="E2" s="604"/>
    </row>
    <row r="3" spans="1:5" ht="14.1" customHeight="1">
      <c r="A3" s="8"/>
      <c r="B3" s="130"/>
      <c r="C3" s="821" t="s">
        <v>901</v>
      </c>
      <c r="D3" s="1118"/>
      <c r="E3" s="822"/>
    </row>
    <row r="4" spans="1:5" ht="13.5" customHeight="1">
      <c r="A4" s="8"/>
      <c r="B4" s="130"/>
      <c r="C4" s="148" t="s">
        <v>902</v>
      </c>
      <c r="D4" s="150" t="s">
        <v>903</v>
      </c>
      <c r="E4" s="149" t="s">
        <v>904</v>
      </c>
    </row>
    <row r="5" spans="1:5" ht="13.5" customHeight="1">
      <c r="A5" s="8"/>
      <c r="B5" s="130"/>
      <c r="C5" s="572" t="s">
        <v>905</v>
      </c>
      <c r="D5" s="531" t="s">
        <v>906</v>
      </c>
      <c r="E5" s="571" t="s">
        <v>907</v>
      </c>
    </row>
    <row r="6" spans="1:5" ht="29.1" customHeight="1">
      <c r="A6" s="8"/>
      <c r="B6" s="130"/>
      <c r="C6" s="572" t="s">
        <v>908</v>
      </c>
      <c r="D6" s="535" t="s">
        <v>909</v>
      </c>
      <c r="E6" s="571" t="s">
        <v>910</v>
      </c>
    </row>
    <row r="7" spans="1:5" ht="29.1" customHeight="1">
      <c r="A7" s="8"/>
      <c r="B7" s="130"/>
      <c r="C7" s="572" t="s">
        <v>911</v>
      </c>
      <c r="D7" s="535" t="s">
        <v>912</v>
      </c>
      <c r="E7" s="571" t="s">
        <v>913</v>
      </c>
    </row>
    <row r="8" spans="1:5" ht="101.4" customHeight="1">
      <c r="A8" s="8"/>
      <c r="B8" s="130"/>
      <c r="C8" s="572" t="s">
        <v>914</v>
      </c>
      <c r="D8" s="535" t="s">
        <v>915</v>
      </c>
      <c r="E8" s="571" t="s">
        <v>916</v>
      </c>
    </row>
    <row r="9" spans="1:5" ht="29.1" customHeight="1">
      <c r="A9" s="8"/>
      <c r="B9" s="130"/>
      <c r="C9" s="572" t="s">
        <v>917</v>
      </c>
      <c r="D9" s="535" t="s">
        <v>918</v>
      </c>
      <c r="E9" s="571" t="s">
        <v>919</v>
      </c>
    </row>
    <row r="10" spans="1:5" ht="58.5" customHeight="1">
      <c r="A10" s="558"/>
      <c r="B10" s="605"/>
      <c r="C10" s="606" t="s">
        <v>920</v>
      </c>
      <c r="D10" s="539" t="s">
        <v>921</v>
      </c>
      <c r="E10" s="607" t="s">
        <v>9</v>
      </c>
    </row>
  </sheetData>
  <mergeCells count="1">
    <mergeCell ref="C3:E3"/>
  </mergeCells>
  <pageMargins left="0.7" right="0.7" top="0.75" bottom="0.75" header="0.3" footer="0.3"/>
  <pageSetup scale="66" orientation="portrait" r:id="rId1"/>
  <headerFooter>
    <oddFooter>&amp;C&amp;"Helvetica Neue,Regular"&amp;12&amp;K000000&amp;P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H158"/>
  <sheetViews>
    <sheetView showGridLines="0" tabSelected="1" zoomScaleNormal="100" workbookViewId="0"/>
  </sheetViews>
  <sheetFormatPr defaultColWidth="8.88671875" defaultRowHeight="14.4" customHeight="1"/>
  <cols>
    <col min="1" max="1" width="3.33203125" style="5" customWidth="1"/>
    <col min="2" max="2" width="24.44140625" style="5" customWidth="1"/>
    <col min="3" max="3" width="34.21875" style="5" customWidth="1"/>
    <col min="4" max="4" width="41.88671875" style="5" customWidth="1"/>
    <col min="5" max="5" width="50.21875" style="5" customWidth="1"/>
    <col min="6" max="6" width="20.44140625" style="5" customWidth="1"/>
    <col min="7" max="9" width="8.88671875" style="5" customWidth="1"/>
    <col min="10" max="16384" width="8.88671875" style="5"/>
  </cols>
  <sheetData>
    <row r="1" spans="1:8" ht="15" customHeight="1">
      <c r="A1" s="608"/>
      <c r="B1" s="609"/>
      <c r="C1" s="609"/>
      <c r="D1" s="609"/>
      <c r="E1" s="609"/>
      <c r="F1" s="609"/>
      <c r="G1" s="610"/>
      <c r="H1" s="611"/>
    </row>
    <row r="2" spans="1:8" ht="19.2" customHeight="1">
      <c r="A2" s="13"/>
      <c r="B2" s="612" t="s">
        <v>923</v>
      </c>
      <c r="C2" s="613" t="s">
        <v>924</v>
      </c>
      <c r="D2" s="613" t="s">
        <v>925</v>
      </c>
      <c r="E2" s="614" t="s">
        <v>926</v>
      </c>
      <c r="F2" s="615" t="s">
        <v>120</v>
      </c>
      <c r="G2" s="616"/>
      <c r="H2" s="617"/>
    </row>
    <row r="3" spans="1:8" ht="21.6" customHeight="1">
      <c r="A3" s="13"/>
      <c r="B3" s="618" t="s">
        <v>927</v>
      </c>
      <c r="C3" s="619" t="s">
        <v>928</v>
      </c>
      <c r="D3" s="619" t="s">
        <v>929</v>
      </c>
      <c r="E3" s="620" t="s">
        <v>930</v>
      </c>
      <c r="F3" s="621" t="s">
        <v>130</v>
      </c>
      <c r="G3" s="14"/>
      <c r="H3" s="26"/>
    </row>
    <row r="4" spans="1:8" ht="14.1" customHeight="1">
      <c r="A4" s="13"/>
      <c r="B4" s="1119" t="s">
        <v>244</v>
      </c>
      <c r="C4" s="1122" t="s">
        <v>244</v>
      </c>
      <c r="D4" s="541" t="s">
        <v>931</v>
      </c>
      <c r="E4" s="153" t="s">
        <v>343</v>
      </c>
      <c r="F4" s="622" t="s">
        <v>245</v>
      </c>
      <c r="G4" s="14"/>
      <c r="H4" s="26"/>
    </row>
    <row r="5" spans="1:8" ht="13.5" customHeight="1">
      <c r="A5" s="13"/>
      <c r="B5" s="1120"/>
      <c r="C5" s="1123"/>
      <c r="D5" s="531" t="s">
        <v>932</v>
      </c>
      <c r="E5" s="535" t="s">
        <v>933</v>
      </c>
      <c r="F5" s="623" t="s">
        <v>245</v>
      </c>
      <c r="G5" s="14"/>
      <c r="H5" s="26"/>
    </row>
    <row r="6" spans="1:8" ht="13.5" customHeight="1">
      <c r="A6" s="13"/>
      <c r="B6" s="1120"/>
      <c r="C6" s="1123"/>
      <c r="D6" s="531" t="s">
        <v>934</v>
      </c>
      <c r="E6" s="535" t="s">
        <v>348</v>
      </c>
      <c r="F6" s="623" t="s">
        <v>245</v>
      </c>
      <c r="G6" s="14"/>
      <c r="H6" s="26"/>
    </row>
    <row r="7" spans="1:8" ht="13.5" customHeight="1">
      <c r="A7" s="13"/>
      <c r="B7" s="1120"/>
      <c r="C7" s="1123"/>
      <c r="D7" s="531" t="s">
        <v>935</v>
      </c>
      <c r="E7" s="535" t="s">
        <v>349</v>
      </c>
      <c r="F7" s="623" t="s">
        <v>245</v>
      </c>
      <c r="G7" s="14"/>
      <c r="H7" s="26"/>
    </row>
    <row r="8" spans="1:8" ht="13.5" customHeight="1">
      <c r="A8" s="13"/>
      <c r="B8" s="1120"/>
      <c r="C8" s="1124" t="s">
        <v>936</v>
      </c>
      <c r="D8" s="531" t="s">
        <v>937</v>
      </c>
      <c r="E8" s="535" t="s">
        <v>338</v>
      </c>
      <c r="F8" s="624" t="s">
        <v>130</v>
      </c>
      <c r="G8" s="14"/>
      <c r="H8" s="26"/>
    </row>
    <row r="9" spans="1:8" ht="13.5" customHeight="1">
      <c r="A9" s="13"/>
      <c r="B9" s="1120"/>
      <c r="C9" s="1123"/>
      <c r="D9" s="531" t="s">
        <v>938</v>
      </c>
      <c r="E9" s="535" t="s">
        <v>340</v>
      </c>
      <c r="F9" s="624" t="s">
        <v>130</v>
      </c>
      <c r="G9" s="14"/>
      <c r="H9" s="26"/>
    </row>
    <row r="10" spans="1:8" ht="13.5" customHeight="1">
      <c r="A10" s="13"/>
      <c r="B10" s="1120"/>
      <c r="C10" s="1123"/>
      <c r="D10" s="531" t="s">
        <v>939</v>
      </c>
      <c r="E10" s="535" t="s">
        <v>940</v>
      </c>
      <c r="F10" s="624" t="s">
        <v>130</v>
      </c>
      <c r="G10" s="14"/>
      <c r="H10" s="26"/>
    </row>
    <row r="11" spans="1:8" ht="13.5" customHeight="1">
      <c r="A11" s="13"/>
      <c r="B11" s="1120"/>
      <c r="C11" s="1123"/>
      <c r="D11" s="531" t="s">
        <v>941</v>
      </c>
      <c r="E11" s="535" t="s">
        <v>342</v>
      </c>
      <c r="F11" s="624" t="s">
        <v>130</v>
      </c>
      <c r="G11" s="14"/>
      <c r="H11" s="26"/>
    </row>
    <row r="12" spans="1:8" ht="13.5" customHeight="1">
      <c r="A12" s="13"/>
      <c r="B12" s="1120"/>
      <c r="C12" s="1123"/>
      <c r="D12" s="531" t="s">
        <v>942</v>
      </c>
      <c r="E12" s="535" t="s">
        <v>943</v>
      </c>
      <c r="F12" s="624" t="s">
        <v>130</v>
      </c>
      <c r="G12" s="14"/>
      <c r="H12" s="26"/>
    </row>
    <row r="13" spans="1:8" ht="13.5" customHeight="1">
      <c r="A13" s="13"/>
      <c r="B13" s="1120"/>
      <c r="C13" s="531" t="s">
        <v>346</v>
      </c>
      <c r="D13" s="531" t="s">
        <v>944</v>
      </c>
      <c r="E13" s="535" t="s">
        <v>346</v>
      </c>
      <c r="F13" s="623" t="s">
        <v>245</v>
      </c>
      <c r="G13" s="14"/>
      <c r="H13" s="26"/>
    </row>
    <row r="14" spans="1:8" ht="15" customHeight="1">
      <c r="A14" s="13"/>
      <c r="B14" s="1121"/>
      <c r="C14" s="537" t="s">
        <v>945</v>
      </c>
      <c r="D14" s="537" t="s">
        <v>946</v>
      </c>
      <c r="E14" s="539" t="s">
        <v>347</v>
      </c>
      <c r="F14" s="625" t="s">
        <v>245</v>
      </c>
      <c r="G14" s="14"/>
      <c r="H14" s="26"/>
    </row>
    <row r="15" spans="1:8" ht="14.1" customHeight="1">
      <c r="A15" s="13"/>
      <c r="B15" s="1119" t="s">
        <v>947</v>
      </c>
      <c r="C15" s="541" t="s">
        <v>948</v>
      </c>
      <c r="D15" s="541" t="s">
        <v>949</v>
      </c>
      <c r="E15" s="153" t="s">
        <v>351</v>
      </c>
      <c r="F15" s="622" t="s">
        <v>245</v>
      </c>
      <c r="G15" s="14"/>
      <c r="H15" s="26"/>
    </row>
    <row r="16" spans="1:8" ht="13.5" customHeight="1">
      <c r="A16" s="13"/>
      <c r="B16" s="1120"/>
      <c r="C16" s="531" t="s">
        <v>350</v>
      </c>
      <c r="D16" s="531" t="s">
        <v>950</v>
      </c>
      <c r="E16" s="535" t="s">
        <v>350</v>
      </c>
      <c r="F16" s="623" t="s">
        <v>245</v>
      </c>
      <c r="G16" s="14"/>
      <c r="H16" s="26"/>
    </row>
    <row r="17" spans="1:8" ht="13.5" customHeight="1">
      <c r="A17" s="13"/>
      <c r="B17" s="1120"/>
      <c r="C17" s="1124" t="s">
        <v>951</v>
      </c>
      <c r="D17" s="531" t="s">
        <v>952</v>
      </c>
      <c r="E17" s="535" t="s">
        <v>352</v>
      </c>
      <c r="F17" s="624" t="s">
        <v>130</v>
      </c>
      <c r="G17" s="14"/>
      <c r="H17" s="26"/>
    </row>
    <row r="18" spans="1:8" ht="13.5" customHeight="1">
      <c r="A18" s="13"/>
      <c r="B18" s="1120"/>
      <c r="C18" s="1123"/>
      <c r="D18" s="531" t="s">
        <v>953</v>
      </c>
      <c r="E18" s="535" t="s">
        <v>128</v>
      </c>
      <c r="F18" s="624" t="s">
        <v>130</v>
      </c>
      <c r="G18" s="14"/>
      <c r="H18" s="26"/>
    </row>
    <row r="19" spans="1:8" ht="15" customHeight="1">
      <c r="A19" s="13"/>
      <c r="B19" s="1121"/>
      <c r="C19" s="1125"/>
      <c r="D19" s="537" t="s">
        <v>954</v>
      </c>
      <c r="E19" s="539" t="s">
        <v>353</v>
      </c>
      <c r="F19" s="626" t="s">
        <v>130</v>
      </c>
      <c r="G19" s="14"/>
      <c r="H19" s="26"/>
    </row>
    <row r="20" spans="1:8" ht="14.1" customHeight="1">
      <c r="A20" s="13"/>
      <c r="B20" s="1119" t="s">
        <v>247</v>
      </c>
      <c r="C20" s="541" t="s">
        <v>955</v>
      </c>
      <c r="D20" s="541" t="s">
        <v>956</v>
      </c>
      <c r="E20" s="153" t="s">
        <v>360</v>
      </c>
      <c r="F20" s="622" t="s">
        <v>245</v>
      </c>
      <c r="G20" s="14"/>
      <c r="H20" s="26"/>
    </row>
    <row r="21" spans="1:8" ht="13.5" customHeight="1">
      <c r="A21" s="13"/>
      <c r="B21" s="1120"/>
      <c r="C21" s="1124" t="s">
        <v>957</v>
      </c>
      <c r="D21" s="531" t="s">
        <v>958</v>
      </c>
      <c r="E21" s="535" t="s">
        <v>354</v>
      </c>
      <c r="F21" s="624" t="s">
        <v>130</v>
      </c>
      <c r="G21" s="14"/>
      <c r="H21" s="26"/>
    </row>
    <row r="22" spans="1:8" ht="13.5" customHeight="1">
      <c r="A22" s="13"/>
      <c r="B22" s="1120"/>
      <c r="C22" s="1123"/>
      <c r="D22" s="531" t="s">
        <v>959</v>
      </c>
      <c r="E22" s="535" t="s">
        <v>355</v>
      </c>
      <c r="F22" s="624" t="s">
        <v>130</v>
      </c>
      <c r="G22" s="14"/>
      <c r="H22" s="26"/>
    </row>
    <row r="23" spans="1:8" ht="13.5" customHeight="1">
      <c r="A23" s="13"/>
      <c r="B23" s="1120"/>
      <c r="C23" s="1123"/>
      <c r="D23" s="531" t="s">
        <v>960</v>
      </c>
      <c r="E23" s="535" t="s">
        <v>356</v>
      </c>
      <c r="F23" s="624" t="s">
        <v>130</v>
      </c>
      <c r="G23" s="14"/>
      <c r="H23" s="26"/>
    </row>
    <row r="24" spans="1:8" ht="13.5" customHeight="1">
      <c r="A24" s="13"/>
      <c r="B24" s="1120"/>
      <c r="C24" s="1123"/>
      <c r="D24" s="531" t="s">
        <v>961</v>
      </c>
      <c r="E24" s="535" t="s">
        <v>357</v>
      </c>
      <c r="F24" s="624" t="s">
        <v>130</v>
      </c>
      <c r="G24" s="14"/>
      <c r="H24" s="26"/>
    </row>
    <row r="25" spans="1:8" ht="13.5" customHeight="1">
      <c r="A25" s="13"/>
      <c r="B25" s="1120"/>
      <c r="C25" s="1123"/>
      <c r="D25" s="531" t="s">
        <v>962</v>
      </c>
      <c r="E25" s="535" t="s">
        <v>358</v>
      </c>
      <c r="F25" s="624" t="s">
        <v>130</v>
      </c>
      <c r="G25" s="14"/>
      <c r="H25" s="26"/>
    </row>
    <row r="26" spans="1:8" ht="13.5" customHeight="1">
      <c r="A26" s="13"/>
      <c r="B26" s="1120"/>
      <c r="C26" s="1123"/>
      <c r="D26" s="531" t="s">
        <v>963</v>
      </c>
      <c r="E26" s="535" t="s">
        <v>359</v>
      </c>
      <c r="F26" s="624" t="s">
        <v>130</v>
      </c>
      <c r="G26" s="14"/>
      <c r="H26" s="26"/>
    </row>
    <row r="27" spans="1:8" ht="15" customHeight="1">
      <c r="A27" s="13"/>
      <c r="B27" s="1121"/>
      <c r="C27" s="1125"/>
      <c r="D27" s="537" t="s">
        <v>964</v>
      </c>
      <c r="E27" s="539" t="s">
        <v>965</v>
      </c>
      <c r="F27" s="626" t="s">
        <v>130</v>
      </c>
      <c r="G27" s="14"/>
      <c r="H27" s="26"/>
    </row>
    <row r="28" spans="1:8" ht="14.1" customHeight="1">
      <c r="A28" s="13"/>
      <c r="B28" s="1119" t="s">
        <v>966</v>
      </c>
      <c r="C28" s="1122" t="s">
        <v>967</v>
      </c>
      <c r="D28" s="541" t="s">
        <v>968</v>
      </c>
      <c r="E28" s="153" t="s">
        <v>969</v>
      </c>
      <c r="F28" s="622" t="s">
        <v>245</v>
      </c>
      <c r="G28" s="14"/>
      <c r="H28" s="26"/>
    </row>
    <row r="29" spans="1:8" ht="13.5" customHeight="1">
      <c r="A29" s="13"/>
      <c r="B29" s="1120"/>
      <c r="C29" s="1123"/>
      <c r="D29" s="531" t="s">
        <v>970</v>
      </c>
      <c r="E29" s="535" t="s">
        <v>971</v>
      </c>
      <c r="F29" s="624" t="s">
        <v>130</v>
      </c>
      <c r="G29" s="14"/>
      <c r="H29" s="26"/>
    </row>
    <row r="30" spans="1:8" ht="13.5" customHeight="1">
      <c r="A30" s="13"/>
      <c r="B30" s="1120"/>
      <c r="C30" s="1123"/>
      <c r="D30" s="531" t="s">
        <v>972</v>
      </c>
      <c r="E30" s="535" t="s">
        <v>973</v>
      </c>
      <c r="F30" s="624" t="s">
        <v>130</v>
      </c>
      <c r="G30" s="14"/>
      <c r="H30" s="26"/>
    </row>
    <row r="31" spans="1:8" ht="13.5" customHeight="1">
      <c r="A31" s="13"/>
      <c r="B31" s="1120"/>
      <c r="C31" s="1124" t="s">
        <v>974</v>
      </c>
      <c r="D31" s="531" t="s">
        <v>975</v>
      </c>
      <c r="E31" s="535" t="s">
        <v>976</v>
      </c>
      <c r="F31" s="623" t="s">
        <v>245</v>
      </c>
      <c r="G31" s="14"/>
      <c r="H31" s="26"/>
    </row>
    <row r="32" spans="1:8" ht="13.5" customHeight="1">
      <c r="A32" s="13"/>
      <c r="B32" s="1120"/>
      <c r="C32" s="1123"/>
      <c r="D32" s="531" t="s">
        <v>977</v>
      </c>
      <c r="E32" s="535" t="s">
        <v>978</v>
      </c>
      <c r="F32" s="624" t="s">
        <v>130</v>
      </c>
      <c r="G32" s="14"/>
      <c r="H32" s="26"/>
    </row>
    <row r="33" spans="1:8" ht="29.1" customHeight="1">
      <c r="A33" s="13"/>
      <c r="B33" s="1120"/>
      <c r="C33" s="1123"/>
      <c r="D33" s="531" t="s">
        <v>979</v>
      </c>
      <c r="E33" s="535" t="s">
        <v>980</v>
      </c>
      <c r="F33" s="624" t="s">
        <v>130</v>
      </c>
      <c r="G33" s="14"/>
      <c r="H33" s="26"/>
    </row>
    <row r="34" spans="1:8" ht="13.5" customHeight="1">
      <c r="A34" s="13"/>
      <c r="B34" s="1120"/>
      <c r="C34" s="531" t="s">
        <v>981</v>
      </c>
      <c r="D34" s="531" t="s">
        <v>982</v>
      </c>
      <c r="E34" s="535" t="s">
        <v>983</v>
      </c>
      <c r="F34" s="627" t="s">
        <v>372</v>
      </c>
      <c r="G34" s="14"/>
      <c r="H34" s="26"/>
    </row>
    <row r="35" spans="1:8" ht="13.5" customHeight="1">
      <c r="A35" s="13"/>
      <c r="B35" s="1120"/>
      <c r="C35" s="1124" t="s">
        <v>984</v>
      </c>
      <c r="D35" s="531" t="s">
        <v>985</v>
      </c>
      <c r="E35" s="535" t="s">
        <v>986</v>
      </c>
      <c r="F35" s="623" t="s">
        <v>245</v>
      </c>
      <c r="G35" s="14"/>
      <c r="H35" s="26"/>
    </row>
    <row r="36" spans="1:8" ht="13.5" customHeight="1">
      <c r="A36" s="13"/>
      <c r="B36" s="1120"/>
      <c r="C36" s="1123"/>
      <c r="D36" s="531" t="s">
        <v>987</v>
      </c>
      <c r="E36" s="535" t="s">
        <v>988</v>
      </c>
      <c r="F36" s="623" t="s">
        <v>245</v>
      </c>
      <c r="G36" s="14"/>
      <c r="H36" s="26"/>
    </row>
    <row r="37" spans="1:8" ht="13.5" customHeight="1">
      <c r="A37" s="13"/>
      <c r="B37" s="1120"/>
      <c r="C37" s="1123"/>
      <c r="D37" s="531" t="s">
        <v>989</v>
      </c>
      <c r="E37" s="535" t="s">
        <v>990</v>
      </c>
      <c r="F37" s="624" t="s">
        <v>130</v>
      </c>
      <c r="G37" s="14"/>
      <c r="H37" s="26"/>
    </row>
    <row r="38" spans="1:8" ht="15" customHeight="1">
      <c r="A38" s="13"/>
      <c r="B38" s="1121"/>
      <c r="C38" s="1125"/>
      <c r="D38" s="537" t="s">
        <v>991</v>
      </c>
      <c r="E38" s="539" t="s">
        <v>992</v>
      </c>
      <c r="F38" s="626" t="s">
        <v>130</v>
      </c>
      <c r="G38" s="14"/>
      <c r="H38" s="26"/>
    </row>
    <row r="39" spans="1:8" ht="14.1" customHeight="1">
      <c r="A39" s="13"/>
      <c r="B39" s="1126" t="s">
        <v>993</v>
      </c>
      <c r="C39" s="541" t="s">
        <v>994</v>
      </c>
      <c r="D39" s="541" t="s">
        <v>995</v>
      </c>
      <c r="E39" s="153" t="s">
        <v>406</v>
      </c>
      <c r="F39" s="622" t="s">
        <v>996</v>
      </c>
      <c r="G39" s="14"/>
      <c r="H39" s="26"/>
    </row>
    <row r="40" spans="1:8" ht="13.5" customHeight="1">
      <c r="A40" s="13"/>
      <c r="B40" s="1127"/>
      <c r="C40" s="531" t="s">
        <v>994</v>
      </c>
      <c r="D40" s="531" t="s">
        <v>997</v>
      </c>
      <c r="E40" s="535" t="s">
        <v>405</v>
      </c>
      <c r="F40" s="623" t="s">
        <v>996</v>
      </c>
      <c r="G40" s="14"/>
      <c r="H40" s="26"/>
    </row>
    <row r="41" spans="1:8" ht="29.4" customHeight="1">
      <c r="A41" s="13"/>
      <c r="B41" s="1128"/>
      <c r="C41" s="537" t="s">
        <v>994</v>
      </c>
      <c r="D41" s="537" t="s">
        <v>998</v>
      </c>
      <c r="E41" s="539" t="s">
        <v>999</v>
      </c>
      <c r="F41" s="626" t="s">
        <v>130</v>
      </c>
      <c r="G41" s="14"/>
      <c r="H41" s="26"/>
    </row>
    <row r="42" spans="1:8" ht="14.1" customHeight="1">
      <c r="A42" s="13"/>
      <c r="B42" s="1119" t="s">
        <v>249</v>
      </c>
      <c r="C42" s="541" t="s">
        <v>994</v>
      </c>
      <c r="D42" s="541" t="s">
        <v>1000</v>
      </c>
      <c r="E42" s="153" t="s">
        <v>403</v>
      </c>
      <c r="F42" s="622" t="s">
        <v>996</v>
      </c>
      <c r="G42" s="14"/>
      <c r="H42" s="26"/>
    </row>
    <row r="43" spans="1:8" ht="13.5" customHeight="1">
      <c r="A43" s="13"/>
      <c r="B43" s="1120"/>
      <c r="C43" s="531" t="s">
        <v>994</v>
      </c>
      <c r="D43" s="531" t="s">
        <v>1001</v>
      </c>
      <c r="E43" s="535" t="s">
        <v>397</v>
      </c>
      <c r="F43" s="623" t="s">
        <v>996</v>
      </c>
      <c r="G43" s="14"/>
      <c r="H43" s="26"/>
    </row>
    <row r="44" spans="1:8" ht="13.5" customHeight="1">
      <c r="A44" s="13"/>
      <c r="B44" s="1120"/>
      <c r="C44" s="531" t="s">
        <v>994</v>
      </c>
      <c r="D44" s="531" t="s">
        <v>1002</v>
      </c>
      <c r="E44" s="535" t="s">
        <v>401</v>
      </c>
      <c r="F44" s="623" t="s">
        <v>996</v>
      </c>
      <c r="G44" s="14"/>
      <c r="H44" s="26"/>
    </row>
    <row r="45" spans="1:8" ht="13.5" customHeight="1">
      <c r="A45" s="13"/>
      <c r="B45" s="1120"/>
      <c r="C45" s="531" t="s">
        <v>994</v>
      </c>
      <c r="D45" s="531" t="s">
        <v>1003</v>
      </c>
      <c r="E45" s="535" t="s">
        <v>398</v>
      </c>
      <c r="F45" s="623" t="s">
        <v>245</v>
      </c>
      <c r="G45" s="14"/>
      <c r="H45" s="26"/>
    </row>
    <row r="46" spans="1:8" ht="13.5" customHeight="1">
      <c r="A46" s="13"/>
      <c r="B46" s="1120"/>
      <c r="C46" s="531" t="s">
        <v>994</v>
      </c>
      <c r="D46" s="531" t="s">
        <v>1004</v>
      </c>
      <c r="E46" s="535" t="s">
        <v>400</v>
      </c>
      <c r="F46" s="623" t="s">
        <v>996</v>
      </c>
      <c r="G46" s="14"/>
      <c r="H46" s="26"/>
    </row>
    <row r="47" spans="1:8" ht="13.5" customHeight="1">
      <c r="A47" s="13"/>
      <c r="B47" s="1120"/>
      <c r="C47" s="531" t="s">
        <v>994</v>
      </c>
      <c r="D47" s="531" t="s">
        <v>1005</v>
      </c>
      <c r="E47" s="535" t="s">
        <v>399</v>
      </c>
      <c r="F47" s="623" t="s">
        <v>245</v>
      </c>
      <c r="G47" s="14"/>
      <c r="H47" s="26"/>
    </row>
    <row r="48" spans="1:8" ht="13.5" customHeight="1">
      <c r="A48" s="13"/>
      <c r="B48" s="1120"/>
      <c r="C48" s="531" t="s">
        <v>994</v>
      </c>
      <c r="D48" s="531" t="s">
        <v>1006</v>
      </c>
      <c r="E48" s="535" t="s">
        <v>402</v>
      </c>
      <c r="F48" s="623" t="s">
        <v>996</v>
      </c>
      <c r="G48" s="14"/>
      <c r="H48" s="26"/>
    </row>
    <row r="49" spans="1:8" ht="13.5" customHeight="1">
      <c r="A49" s="13"/>
      <c r="B49" s="1120"/>
      <c r="C49" s="531" t="s">
        <v>994</v>
      </c>
      <c r="D49" s="531" t="s">
        <v>1007</v>
      </c>
      <c r="E49" s="535" t="s">
        <v>1008</v>
      </c>
      <c r="F49" s="623" t="s">
        <v>245</v>
      </c>
      <c r="G49" s="14"/>
      <c r="H49" s="26"/>
    </row>
    <row r="50" spans="1:8" ht="13.5" customHeight="1">
      <c r="A50" s="13"/>
      <c r="B50" s="1120"/>
      <c r="C50" s="531" t="s">
        <v>994</v>
      </c>
      <c r="D50" s="531" t="s">
        <v>1009</v>
      </c>
      <c r="E50" s="535" t="s">
        <v>1010</v>
      </c>
      <c r="F50" s="624" t="s">
        <v>130</v>
      </c>
      <c r="G50" s="14"/>
      <c r="H50" s="26"/>
    </row>
    <row r="51" spans="1:8" ht="15" customHeight="1">
      <c r="A51" s="13"/>
      <c r="B51" s="1121"/>
      <c r="C51" s="537" t="s">
        <v>994</v>
      </c>
      <c r="D51" s="537" t="s">
        <v>1011</v>
      </c>
      <c r="E51" s="539" t="s">
        <v>404</v>
      </c>
      <c r="F51" s="626" t="s">
        <v>130</v>
      </c>
      <c r="G51" s="14"/>
      <c r="H51" s="26"/>
    </row>
    <row r="52" spans="1:8" ht="14.1" customHeight="1">
      <c r="A52" s="13"/>
      <c r="B52" s="1119" t="s">
        <v>250</v>
      </c>
      <c r="C52" s="541" t="s">
        <v>366</v>
      </c>
      <c r="D52" s="541" t="s">
        <v>1012</v>
      </c>
      <c r="E52" s="153" t="s">
        <v>366</v>
      </c>
      <c r="F52" s="628" t="s">
        <v>130</v>
      </c>
      <c r="G52" s="14"/>
      <c r="H52" s="26"/>
    </row>
    <row r="53" spans="1:8" ht="15" customHeight="1">
      <c r="A53" s="13"/>
      <c r="B53" s="1121"/>
      <c r="C53" s="537" t="s">
        <v>1013</v>
      </c>
      <c r="D53" s="537" t="s">
        <v>1014</v>
      </c>
      <c r="E53" s="539" t="s">
        <v>1015</v>
      </c>
      <c r="F53" s="626" t="s">
        <v>130</v>
      </c>
      <c r="G53" s="14"/>
      <c r="H53" s="26"/>
    </row>
    <row r="54" spans="1:8" ht="14.1" customHeight="1">
      <c r="A54" s="13"/>
      <c r="B54" s="1119" t="s">
        <v>1016</v>
      </c>
      <c r="C54" s="541" t="s">
        <v>1017</v>
      </c>
      <c r="D54" s="541" t="s">
        <v>1018</v>
      </c>
      <c r="E54" s="153" t="s">
        <v>298</v>
      </c>
      <c r="F54" s="628" t="s">
        <v>130</v>
      </c>
      <c r="G54" s="14"/>
      <c r="H54" s="26"/>
    </row>
    <row r="55" spans="1:8" ht="13.5" customHeight="1">
      <c r="A55" s="13"/>
      <c r="B55" s="1120"/>
      <c r="C55" s="531" t="s">
        <v>300</v>
      </c>
      <c r="D55" s="531" t="s">
        <v>1019</v>
      </c>
      <c r="E55" s="535" t="s">
        <v>300</v>
      </c>
      <c r="F55" s="623" t="s">
        <v>245</v>
      </c>
      <c r="G55" s="14"/>
      <c r="H55" s="26"/>
    </row>
    <row r="56" spans="1:8" ht="15" customHeight="1">
      <c r="A56" s="13"/>
      <c r="B56" s="1121"/>
      <c r="C56" s="537" t="s">
        <v>1020</v>
      </c>
      <c r="D56" s="537" t="s">
        <v>1021</v>
      </c>
      <c r="E56" s="539" t="s">
        <v>299</v>
      </c>
      <c r="F56" s="626" t="s">
        <v>130</v>
      </c>
      <c r="G56" s="14"/>
      <c r="H56" s="26"/>
    </row>
    <row r="57" spans="1:8" ht="14.1" customHeight="1">
      <c r="A57" s="13"/>
      <c r="B57" s="1119" t="s">
        <v>251</v>
      </c>
      <c r="C57" s="541" t="s">
        <v>1022</v>
      </c>
      <c r="D57" s="541" t="s">
        <v>1023</v>
      </c>
      <c r="E57" s="153" t="s">
        <v>367</v>
      </c>
      <c r="F57" s="622" t="s">
        <v>245</v>
      </c>
      <c r="G57" s="14"/>
      <c r="H57" s="26"/>
    </row>
    <row r="58" spans="1:8" ht="15" customHeight="1">
      <c r="A58" s="13"/>
      <c r="B58" s="1121"/>
      <c r="C58" s="537" t="s">
        <v>1024</v>
      </c>
      <c r="D58" s="537" t="s">
        <v>1025</v>
      </c>
      <c r="E58" s="539" t="s">
        <v>368</v>
      </c>
      <c r="F58" s="626" t="s">
        <v>130</v>
      </c>
      <c r="G58" s="14"/>
      <c r="H58" s="26"/>
    </row>
    <row r="59" spans="1:8" ht="14.1" customHeight="1">
      <c r="A59" s="13"/>
      <c r="B59" s="1119" t="s">
        <v>252</v>
      </c>
      <c r="C59" s="541" t="s">
        <v>370</v>
      </c>
      <c r="D59" s="541" t="s">
        <v>1026</v>
      </c>
      <c r="E59" s="153" t="s">
        <v>370</v>
      </c>
      <c r="F59" s="622" t="s">
        <v>245</v>
      </c>
      <c r="G59" s="14"/>
      <c r="H59" s="26"/>
    </row>
    <row r="60" spans="1:8" ht="13.5" customHeight="1">
      <c r="A60" s="13"/>
      <c r="B60" s="1120"/>
      <c r="C60" s="531" t="s">
        <v>1027</v>
      </c>
      <c r="D60" s="531" t="s">
        <v>1028</v>
      </c>
      <c r="E60" s="535" t="s">
        <v>1029</v>
      </c>
      <c r="F60" s="623" t="s">
        <v>245</v>
      </c>
      <c r="G60" s="14"/>
      <c r="H60" s="26"/>
    </row>
    <row r="61" spans="1:8" ht="13.5" customHeight="1">
      <c r="A61" s="13"/>
      <c r="B61" s="1120"/>
      <c r="C61" s="531" t="s">
        <v>1030</v>
      </c>
      <c r="D61" s="531" t="s">
        <v>1031</v>
      </c>
      <c r="E61" s="535" t="s">
        <v>1032</v>
      </c>
      <c r="F61" s="624" t="s">
        <v>130</v>
      </c>
      <c r="G61" s="14"/>
      <c r="H61" s="26"/>
    </row>
    <row r="62" spans="1:8" ht="13.5" customHeight="1">
      <c r="A62" s="13"/>
      <c r="B62" s="1120"/>
      <c r="C62" s="531" t="s">
        <v>374</v>
      </c>
      <c r="D62" s="531" t="s">
        <v>1033</v>
      </c>
      <c r="E62" s="535" t="s">
        <v>374</v>
      </c>
      <c r="F62" s="623" t="s">
        <v>245</v>
      </c>
      <c r="G62" s="14"/>
      <c r="H62" s="26"/>
    </row>
    <row r="63" spans="1:8" ht="13.5" customHeight="1">
      <c r="A63" s="13"/>
      <c r="B63" s="1120"/>
      <c r="C63" s="531" t="s">
        <v>1034</v>
      </c>
      <c r="D63" s="531" t="s">
        <v>1035</v>
      </c>
      <c r="E63" s="535" t="s">
        <v>377</v>
      </c>
      <c r="F63" s="624" t="s">
        <v>130</v>
      </c>
      <c r="G63" s="14"/>
      <c r="H63" s="26"/>
    </row>
    <row r="64" spans="1:8" ht="13.5" customHeight="1">
      <c r="A64" s="13"/>
      <c r="B64" s="1120"/>
      <c r="C64" s="1124" t="s">
        <v>1036</v>
      </c>
      <c r="D64" s="531" t="s">
        <v>1037</v>
      </c>
      <c r="E64" s="535" t="s">
        <v>390</v>
      </c>
      <c r="F64" s="623" t="s">
        <v>245</v>
      </c>
      <c r="G64" s="14"/>
      <c r="H64" s="26"/>
    </row>
    <row r="65" spans="1:8" ht="13.5" customHeight="1">
      <c r="A65" s="13"/>
      <c r="B65" s="1120"/>
      <c r="C65" s="1123"/>
      <c r="D65" s="531" t="s">
        <v>1038</v>
      </c>
      <c r="E65" s="535" t="s">
        <v>1039</v>
      </c>
      <c r="F65" s="627" t="s">
        <v>372</v>
      </c>
      <c r="G65" s="14"/>
      <c r="H65" s="26"/>
    </row>
    <row r="66" spans="1:8" ht="13.5" customHeight="1">
      <c r="A66" s="13"/>
      <c r="B66" s="1120"/>
      <c r="C66" s="531" t="s">
        <v>1040</v>
      </c>
      <c r="D66" s="531" t="s">
        <v>1041</v>
      </c>
      <c r="E66" s="535" t="s">
        <v>1042</v>
      </c>
      <c r="F66" s="624" t="s">
        <v>130</v>
      </c>
      <c r="G66" s="14"/>
      <c r="H66" s="26"/>
    </row>
    <row r="67" spans="1:8" ht="13.5" customHeight="1">
      <c r="A67" s="13"/>
      <c r="B67" s="1120"/>
      <c r="C67" s="531" t="s">
        <v>1043</v>
      </c>
      <c r="D67" s="531" t="s">
        <v>1044</v>
      </c>
      <c r="E67" s="535" t="s">
        <v>379</v>
      </c>
      <c r="F67" s="623" t="s">
        <v>245</v>
      </c>
      <c r="G67" s="14"/>
      <c r="H67" s="26"/>
    </row>
    <row r="68" spans="1:8" ht="13.5" customHeight="1">
      <c r="A68" s="13"/>
      <c r="B68" s="1120"/>
      <c r="C68" s="1124" t="s">
        <v>1045</v>
      </c>
      <c r="D68" s="531" t="s">
        <v>1046</v>
      </c>
      <c r="E68" s="535" t="s">
        <v>380</v>
      </c>
      <c r="F68" s="623" t="s">
        <v>245</v>
      </c>
      <c r="G68" s="14"/>
      <c r="H68" s="26"/>
    </row>
    <row r="69" spans="1:8" ht="13.5" customHeight="1">
      <c r="A69" s="13"/>
      <c r="B69" s="1120"/>
      <c r="C69" s="1123"/>
      <c r="D69" s="531" t="s">
        <v>1047</v>
      </c>
      <c r="E69" s="535" t="s">
        <v>381</v>
      </c>
      <c r="F69" s="623" t="s">
        <v>245</v>
      </c>
      <c r="G69" s="14"/>
      <c r="H69" s="26"/>
    </row>
    <row r="70" spans="1:8" ht="13.5" customHeight="1">
      <c r="A70" s="13"/>
      <c r="B70" s="1120"/>
      <c r="C70" s="531" t="s">
        <v>1048</v>
      </c>
      <c r="D70" s="531" t="s">
        <v>1049</v>
      </c>
      <c r="E70" s="535" t="s">
        <v>378</v>
      </c>
      <c r="F70" s="627" t="s">
        <v>372</v>
      </c>
      <c r="G70" s="14"/>
      <c r="H70" s="26"/>
    </row>
    <row r="71" spans="1:8" ht="13.5" customHeight="1">
      <c r="A71" s="13"/>
      <c r="B71" s="1120"/>
      <c r="C71" s="531" t="s">
        <v>1050</v>
      </c>
      <c r="D71" s="531" t="s">
        <v>1051</v>
      </c>
      <c r="E71" s="535" t="s">
        <v>363</v>
      </c>
      <c r="F71" s="623" t="s">
        <v>245</v>
      </c>
      <c r="G71" s="14"/>
      <c r="H71" s="26"/>
    </row>
    <row r="72" spans="1:8" ht="13.5" customHeight="1">
      <c r="A72" s="13"/>
      <c r="B72" s="1120"/>
      <c r="C72" s="531" t="s">
        <v>1052</v>
      </c>
      <c r="D72" s="531" t="s">
        <v>1053</v>
      </c>
      <c r="E72" s="535" t="s">
        <v>384</v>
      </c>
      <c r="F72" s="623" t="s">
        <v>245</v>
      </c>
      <c r="G72" s="14"/>
      <c r="H72" s="26"/>
    </row>
    <row r="73" spans="1:8" ht="13.5" customHeight="1">
      <c r="A73" s="13"/>
      <c r="B73" s="1120"/>
      <c r="C73" s="531" t="s">
        <v>1054</v>
      </c>
      <c r="D73" s="531" t="s">
        <v>1055</v>
      </c>
      <c r="E73" s="535" t="s">
        <v>371</v>
      </c>
      <c r="F73" s="627" t="s">
        <v>372</v>
      </c>
      <c r="G73" s="14"/>
      <c r="H73" s="26"/>
    </row>
    <row r="74" spans="1:8" ht="13.5" customHeight="1">
      <c r="A74" s="13"/>
      <c r="B74" s="1120"/>
      <c r="C74" s="531" t="s">
        <v>1056</v>
      </c>
      <c r="D74" s="531" t="s">
        <v>1057</v>
      </c>
      <c r="E74" s="535" t="s">
        <v>382</v>
      </c>
      <c r="F74" s="623" t="s">
        <v>245</v>
      </c>
      <c r="G74" s="14"/>
      <c r="H74" s="26"/>
    </row>
    <row r="75" spans="1:8" ht="13.5" customHeight="1">
      <c r="A75" s="13"/>
      <c r="B75" s="1120"/>
      <c r="C75" s="531" t="s">
        <v>1058</v>
      </c>
      <c r="D75" s="531" t="s">
        <v>1059</v>
      </c>
      <c r="E75" s="535" t="s">
        <v>1060</v>
      </c>
      <c r="F75" s="623" t="s">
        <v>245</v>
      </c>
      <c r="G75" s="14"/>
      <c r="H75" s="26"/>
    </row>
    <row r="76" spans="1:8" ht="13.5" customHeight="1">
      <c r="A76" s="13"/>
      <c r="B76" s="1120"/>
      <c r="C76" s="531" t="s">
        <v>1061</v>
      </c>
      <c r="D76" s="531" t="s">
        <v>1062</v>
      </c>
      <c r="E76" s="535" t="s">
        <v>1063</v>
      </c>
      <c r="F76" s="623" t="s">
        <v>245</v>
      </c>
      <c r="G76" s="14"/>
      <c r="H76" s="26"/>
    </row>
    <row r="77" spans="1:8" ht="13.5" customHeight="1">
      <c r="A77" s="13"/>
      <c r="B77" s="1120"/>
      <c r="C77" s="1124" t="s">
        <v>1064</v>
      </c>
      <c r="D77" s="531" t="s">
        <v>1065</v>
      </c>
      <c r="E77" s="535" t="s">
        <v>385</v>
      </c>
      <c r="F77" s="623" t="s">
        <v>245</v>
      </c>
      <c r="G77" s="14"/>
      <c r="H77" s="26"/>
    </row>
    <row r="78" spans="1:8" ht="13.5" customHeight="1">
      <c r="A78" s="13"/>
      <c r="B78" s="1120"/>
      <c r="C78" s="1123"/>
      <c r="D78" s="531" t="s">
        <v>1066</v>
      </c>
      <c r="E78" s="535" t="s">
        <v>1067</v>
      </c>
      <c r="F78" s="623" t="s">
        <v>245</v>
      </c>
      <c r="G78" s="14"/>
      <c r="H78" s="26"/>
    </row>
    <row r="79" spans="1:8" ht="15" customHeight="1">
      <c r="A79" s="13"/>
      <c r="B79" s="1121"/>
      <c r="C79" s="537" t="s">
        <v>1068</v>
      </c>
      <c r="D79" s="537" t="s">
        <v>1069</v>
      </c>
      <c r="E79" s="539" t="s">
        <v>376</v>
      </c>
      <c r="F79" s="629" t="s">
        <v>372</v>
      </c>
      <c r="G79" s="14"/>
      <c r="H79" s="26"/>
    </row>
    <row r="80" spans="1:8" ht="14.1" customHeight="1">
      <c r="A80" s="13"/>
      <c r="B80" s="1119" t="s">
        <v>153</v>
      </c>
      <c r="C80" s="1122" t="s">
        <v>1070</v>
      </c>
      <c r="D80" s="541" t="s">
        <v>1071</v>
      </c>
      <c r="E80" s="153" t="s">
        <v>392</v>
      </c>
      <c r="F80" s="622" t="s">
        <v>245</v>
      </c>
      <c r="G80" s="14"/>
      <c r="H80" s="26"/>
    </row>
    <row r="81" spans="1:8" ht="13.5" customHeight="1">
      <c r="A81" s="13"/>
      <c r="B81" s="1120"/>
      <c r="C81" s="1123"/>
      <c r="D81" s="531" t="s">
        <v>1072</v>
      </c>
      <c r="E81" s="535" t="s">
        <v>1073</v>
      </c>
      <c r="F81" s="624" t="s">
        <v>130</v>
      </c>
      <c r="G81" s="14"/>
      <c r="H81" s="26"/>
    </row>
    <row r="82" spans="1:8" ht="13.5" customHeight="1">
      <c r="A82" s="13"/>
      <c r="B82" s="1120"/>
      <c r="C82" s="531" t="s">
        <v>1074</v>
      </c>
      <c r="D82" s="531" t="s">
        <v>1075</v>
      </c>
      <c r="E82" s="535" t="s">
        <v>394</v>
      </c>
      <c r="F82" s="624" t="s">
        <v>130</v>
      </c>
      <c r="G82" s="14"/>
      <c r="H82" s="26"/>
    </row>
    <row r="83" spans="1:8" ht="15" customHeight="1">
      <c r="A83" s="13"/>
      <c r="B83" s="1121"/>
      <c r="C83" s="537" t="s">
        <v>1076</v>
      </c>
      <c r="D83" s="537" t="s">
        <v>1077</v>
      </c>
      <c r="E83" s="539" t="s">
        <v>154</v>
      </c>
      <c r="F83" s="626" t="s">
        <v>130</v>
      </c>
      <c r="G83" s="14"/>
      <c r="H83" s="26"/>
    </row>
    <row r="84" spans="1:8" ht="14.1" customHeight="1">
      <c r="A84" s="8"/>
      <c r="B84" s="19"/>
      <c r="C84" s="19"/>
      <c r="D84" s="19"/>
      <c r="E84" s="19"/>
      <c r="F84" s="19"/>
      <c r="G84" s="9"/>
      <c r="H84" s="26"/>
    </row>
    <row r="85" spans="1:8" ht="13.5" customHeight="1">
      <c r="A85" s="8"/>
      <c r="B85" s="9"/>
      <c r="C85" s="9"/>
      <c r="D85" s="9"/>
      <c r="E85" s="9"/>
      <c r="F85" s="9"/>
      <c r="G85" s="9"/>
      <c r="H85" s="26"/>
    </row>
    <row r="86" spans="1:8" ht="13.5" customHeight="1">
      <c r="A86" s="8"/>
      <c r="B86" s="9"/>
      <c r="C86" s="9"/>
      <c r="D86" s="9"/>
      <c r="E86" s="9"/>
      <c r="F86" s="9"/>
      <c r="G86" s="9"/>
      <c r="H86" s="26"/>
    </row>
    <row r="87" spans="1:8" ht="13.5" customHeight="1">
      <c r="A87" s="8"/>
      <c r="B87" s="9"/>
      <c r="C87" s="9"/>
      <c r="D87" s="9"/>
      <c r="E87" s="9"/>
      <c r="F87" s="9"/>
      <c r="G87" s="9"/>
      <c r="H87" s="26"/>
    </row>
    <row r="88" spans="1:8" ht="13.5" customHeight="1">
      <c r="A88" s="8"/>
      <c r="B88" s="9"/>
      <c r="C88" s="9"/>
      <c r="D88" s="9"/>
      <c r="E88" s="9"/>
      <c r="F88" s="9"/>
      <c r="G88" s="9"/>
      <c r="H88" s="26"/>
    </row>
    <row r="89" spans="1:8" ht="9" hidden="1" customHeight="1">
      <c r="A89" s="8"/>
      <c r="B89" s="9"/>
      <c r="C89" s="9"/>
      <c r="D89" s="9"/>
      <c r="E89" s="9"/>
      <c r="F89" s="9"/>
      <c r="G89" s="9"/>
      <c r="H89" s="26"/>
    </row>
    <row r="90" spans="1:8" ht="9" hidden="1" customHeight="1">
      <c r="A90" s="8"/>
      <c r="B90" s="9"/>
      <c r="C90" s="9"/>
      <c r="D90" s="9"/>
      <c r="E90" s="9"/>
      <c r="F90" s="9"/>
      <c r="G90" s="9"/>
      <c r="H90" s="26"/>
    </row>
    <row r="91" spans="1:8" ht="9" hidden="1" customHeight="1">
      <c r="A91" s="8"/>
      <c r="B91" s="9"/>
      <c r="C91" s="9"/>
      <c r="D91" s="9"/>
      <c r="E91" s="9"/>
      <c r="F91" s="9"/>
      <c r="G91" s="9"/>
      <c r="H91" s="26"/>
    </row>
    <row r="92" spans="1:8" ht="9" hidden="1" customHeight="1">
      <c r="A92" s="8"/>
      <c r="B92" s="9"/>
      <c r="C92" s="9"/>
      <c r="D92" s="9"/>
      <c r="E92" s="9"/>
      <c r="F92" s="9"/>
      <c r="G92" s="9"/>
      <c r="H92" s="26"/>
    </row>
    <row r="93" spans="1:8" ht="9" hidden="1" customHeight="1">
      <c r="A93" s="8"/>
      <c r="B93" s="9"/>
      <c r="C93" s="9"/>
      <c r="D93" s="9"/>
      <c r="E93" s="9"/>
      <c r="F93" s="9"/>
      <c r="G93" s="9"/>
      <c r="H93" s="26"/>
    </row>
    <row r="94" spans="1:8" ht="9" hidden="1" customHeight="1">
      <c r="A94" s="8"/>
      <c r="B94" s="9"/>
      <c r="C94" s="9"/>
      <c r="D94" s="9"/>
      <c r="E94" s="9"/>
      <c r="F94" s="9"/>
      <c r="G94" s="9"/>
      <c r="H94" s="26"/>
    </row>
    <row r="95" spans="1:8" ht="9" hidden="1" customHeight="1">
      <c r="A95" s="8"/>
      <c r="B95" s="9"/>
      <c r="C95" s="9"/>
      <c r="D95" s="9"/>
      <c r="E95" s="9"/>
      <c r="F95" s="9"/>
      <c r="G95" s="9"/>
      <c r="H95" s="26"/>
    </row>
    <row r="96" spans="1:8" ht="9" hidden="1" customHeight="1">
      <c r="A96" s="8"/>
      <c r="B96" s="9"/>
      <c r="C96" s="9"/>
      <c r="D96" s="9"/>
      <c r="E96" s="9"/>
      <c r="F96" s="9"/>
      <c r="G96" s="9"/>
      <c r="H96" s="26"/>
    </row>
    <row r="97" spans="1:8" ht="9" hidden="1" customHeight="1">
      <c r="A97" s="8"/>
      <c r="B97" s="9"/>
      <c r="C97" s="9"/>
      <c r="D97" s="9"/>
      <c r="E97" s="9"/>
      <c r="F97" s="9"/>
      <c r="G97" s="9"/>
      <c r="H97" s="26"/>
    </row>
    <row r="98" spans="1:8" ht="9" hidden="1" customHeight="1">
      <c r="A98" s="8"/>
      <c r="B98" s="9"/>
      <c r="C98" s="9"/>
      <c r="D98" s="9"/>
      <c r="E98" s="9"/>
      <c r="F98" s="9"/>
      <c r="G98" s="9"/>
      <c r="H98" s="26"/>
    </row>
    <row r="99" spans="1:8" ht="9" hidden="1" customHeight="1">
      <c r="A99" s="8"/>
      <c r="B99" s="9"/>
      <c r="C99" s="9"/>
      <c r="D99" s="9"/>
      <c r="E99" s="9"/>
      <c r="F99" s="9"/>
      <c r="G99" s="9"/>
      <c r="H99" s="26"/>
    </row>
    <row r="100" spans="1:8" ht="9" hidden="1" customHeight="1">
      <c r="A100" s="8"/>
      <c r="B100" s="9"/>
      <c r="C100" s="9"/>
      <c r="D100" s="9"/>
      <c r="E100" s="9"/>
      <c r="F100" s="9"/>
      <c r="G100" s="9"/>
      <c r="H100" s="26"/>
    </row>
    <row r="101" spans="1:8" ht="9" hidden="1" customHeight="1">
      <c r="A101" s="8"/>
      <c r="B101" s="9"/>
      <c r="C101" s="9"/>
      <c r="D101" s="9"/>
      <c r="E101" s="9"/>
      <c r="F101" s="9"/>
      <c r="G101" s="9"/>
      <c r="H101" s="26"/>
    </row>
    <row r="102" spans="1:8" ht="9" hidden="1" customHeight="1">
      <c r="A102" s="8"/>
      <c r="B102" s="9"/>
      <c r="C102" s="9"/>
      <c r="D102" s="9"/>
      <c r="E102" s="9"/>
      <c r="F102" s="9"/>
      <c r="G102" s="9"/>
      <c r="H102" s="26"/>
    </row>
    <row r="103" spans="1:8" ht="9" hidden="1" customHeight="1">
      <c r="A103" s="8"/>
      <c r="B103" s="9"/>
      <c r="C103" s="9"/>
      <c r="D103" s="9"/>
      <c r="E103" s="9"/>
      <c r="F103" s="9"/>
      <c r="G103" s="9"/>
      <c r="H103" s="26"/>
    </row>
    <row r="104" spans="1:8" ht="9" hidden="1" customHeight="1">
      <c r="A104" s="8"/>
      <c r="B104" s="9"/>
      <c r="C104" s="9"/>
      <c r="D104" s="9"/>
      <c r="E104" s="9"/>
      <c r="F104" s="9"/>
      <c r="G104" s="9"/>
      <c r="H104" s="26"/>
    </row>
    <row r="105" spans="1:8" ht="9" hidden="1" customHeight="1">
      <c r="A105" s="8"/>
      <c r="B105" s="9"/>
      <c r="C105" s="9"/>
      <c r="D105" s="9"/>
      <c r="E105" s="9"/>
      <c r="F105" s="9"/>
      <c r="G105" s="9"/>
      <c r="H105" s="26"/>
    </row>
    <row r="106" spans="1:8" ht="9" hidden="1" customHeight="1">
      <c r="A106" s="8"/>
      <c r="B106" s="9"/>
      <c r="C106" s="9"/>
      <c r="D106" s="9"/>
      <c r="E106" s="9"/>
      <c r="F106" s="9"/>
      <c r="G106" s="9"/>
      <c r="H106" s="26"/>
    </row>
    <row r="107" spans="1:8" ht="9" hidden="1" customHeight="1">
      <c r="A107" s="8"/>
      <c r="B107" s="9"/>
      <c r="C107" s="9"/>
      <c r="D107" s="9"/>
      <c r="E107" s="9"/>
      <c r="F107" s="9"/>
      <c r="G107" s="9"/>
      <c r="H107" s="26"/>
    </row>
    <row r="108" spans="1:8" ht="9" hidden="1" customHeight="1">
      <c r="A108" s="8"/>
      <c r="B108" s="9"/>
      <c r="C108" s="9"/>
      <c r="D108" s="9"/>
      <c r="E108" s="9"/>
      <c r="F108" s="9"/>
      <c r="G108" s="9"/>
      <c r="H108" s="26"/>
    </row>
    <row r="109" spans="1:8" ht="9" hidden="1" customHeight="1">
      <c r="A109" s="8"/>
      <c r="B109" s="9"/>
      <c r="C109" s="9"/>
      <c r="D109" s="9"/>
      <c r="E109" s="9"/>
      <c r="F109" s="9"/>
      <c r="G109" s="9"/>
      <c r="H109" s="26"/>
    </row>
    <row r="110" spans="1:8" ht="9" hidden="1" customHeight="1">
      <c r="A110" s="8"/>
      <c r="B110" s="9"/>
      <c r="C110" s="9"/>
      <c r="D110" s="9"/>
      <c r="E110" s="9"/>
      <c r="F110" s="9"/>
      <c r="G110" s="9"/>
      <c r="H110" s="26"/>
    </row>
    <row r="111" spans="1:8" ht="9" hidden="1" customHeight="1">
      <c r="A111" s="8"/>
      <c r="B111" s="9"/>
      <c r="C111" s="9"/>
      <c r="D111" s="9"/>
      <c r="E111" s="9"/>
      <c r="F111" s="9"/>
      <c r="G111" s="9"/>
      <c r="H111" s="26"/>
    </row>
    <row r="112" spans="1:8" ht="9" hidden="1" customHeight="1">
      <c r="A112" s="8"/>
      <c r="B112" s="9"/>
      <c r="C112" s="9"/>
      <c r="D112" s="9"/>
      <c r="E112" s="9"/>
      <c r="F112" s="9"/>
      <c r="G112" s="9"/>
      <c r="H112" s="26"/>
    </row>
    <row r="113" spans="1:8" ht="9" hidden="1" customHeight="1">
      <c r="A113" s="8"/>
      <c r="B113" s="9"/>
      <c r="C113" s="9"/>
      <c r="D113" s="9"/>
      <c r="E113" s="9"/>
      <c r="F113" s="9"/>
      <c r="G113" s="9"/>
      <c r="H113" s="26"/>
    </row>
    <row r="114" spans="1:8" ht="9" hidden="1" customHeight="1">
      <c r="A114" s="8"/>
      <c r="B114" s="9"/>
      <c r="C114" s="9"/>
      <c r="D114" s="9"/>
      <c r="E114" s="9"/>
      <c r="F114" s="9"/>
      <c r="G114" s="9"/>
      <c r="H114" s="26"/>
    </row>
    <row r="115" spans="1:8" ht="9" hidden="1" customHeight="1">
      <c r="A115" s="8"/>
      <c r="B115" s="9"/>
      <c r="C115" s="9"/>
      <c r="D115" s="9"/>
      <c r="E115" s="9"/>
      <c r="F115" s="9"/>
      <c r="G115" s="9"/>
      <c r="H115" s="26"/>
    </row>
    <row r="116" spans="1:8" ht="9" hidden="1" customHeight="1">
      <c r="A116" s="8"/>
      <c r="B116" s="9"/>
      <c r="C116" s="9"/>
      <c r="D116" s="9"/>
      <c r="E116" s="9"/>
      <c r="F116" s="9"/>
      <c r="G116" s="9"/>
      <c r="H116" s="26"/>
    </row>
    <row r="117" spans="1:8" ht="9" hidden="1" customHeight="1">
      <c r="A117" s="8"/>
      <c r="B117" s="9"/>
      <c r="C117" s="9"/>
      <c r="D117" s="9"/>
      <c r="E117" s="9"/>
      <c r="F117" s="9"/>
      <c r="G117" s="9"/>
      <c r="H117" s="26"/>
    </row>
    <row r="118" spans="1:8" ht="9" hidden="1" customHeight="1">
      <c r="A118" s="8"/>
      <c r="B118" s="9"/>
      <c r="C118" s="9"/>
      <c r="D118" s="9"/>
      <c r="E118" s="9"/>
      <c r="F118" s="9"/>
      <c r="G118" s="9"/>
      <c r="H118" s="26"/>
    </row>
    <row r="119" spans="1:8" ht="9" hidden="1" customHeight="1">
      <c r="A119" s="8"/>
      <c r="B119" s="9"/>
      <c r="C119" s="9"/>
      <c r="D119" s="9"/>
      <c r="E119" s="9"/>
      <c r="F119" s="9"/>
      <c r="G119" s="9"/>
      <c r="H119" s="26"/>
    </row>
    <row r="120" spans="1:8" ht="9" hidden="1" customHeight="1">
      <c r="A120" s="8"/>
      <c r="B120" s="9"/>
      <c r="C120" s="9"/>
      <c r="D120" s="9"/>
      <c r="E120" s="9"/>
      <c r="F120" s="9"/>
      <c r="G120" s="9"/>
      <c r="H120" s="26"/>
    </row>
    <row r="121" spans="1:8" ht="9" hidden="1" customHeight="1">
      <c r="A121" s="8"/>
      <c r="B121" s="9"/>
      <c r="C121" s="9"/>
      <c r="D121" s="9"/>
      <c r="E121" s="9"/>
      <c r="F121" s="9"/>
      <c r="G121" s="9"/>
      <c r="H121" s="26"/>
    </row>
    <row r="122" spans="1:8" ht="9" hidden="1" customHeight="1">
      <c r="A122" s="8"/>
      <c r="B122" s="9"/>
      <c r="C122" s="9"/>
      <c r="D122" s="9"/>
      <c r="E122" s="9"/>
      <c r="F122" s="9"/>
      <c r="G122" s="9"/>
      <c r="H122" s="26"/>
    </row>
    <row r="123" spans="1:8" ht="9" hidden="1" customHeight="1">
      <c r="A123" s="8"/>
      <c r="B123" s="9"/>
      <c r="C123" s="9"/>
      <c r="D123" s="9"/>
      <c r="E123" s="9"/>
      <c r="F123" s="9"/>
      <c r="G123" s="9"/>
      <c r="H123" s="26"/>
    </row>
    <row r="124" spans="1:8" ht="9" hidden="1" customHeight="1">
      <c r="A124" s="8"/>
      <c r="B124" s="9"/>
      <c r="C124" s="9"/>
      <c r="D124" s="9"/>
      <c r="E124" s="9"/>
      <c r="F124" s="9"/>
      <c r="G124" s="9"/>
      <c r="H124" s="26"/>
    </row>
    <row r="125" spans="1:8" ht="9" hidden="1" customHeight="1">
      <c r="A125" s="8"/>
      <c r="B125" s="9"/>
      <c r="C125" s="9"/>
      <c r="D125" s="9"/>
      <c r="E125" s="9"/>
      <c r="F125" s="9"/>
      <c r="G125" s="9"/>
      <c r="H125" s="26"/>
    </row>
    <row r="126" spans="1:8" ht="9" hidden="1" customHeight="1">
      <c r="A126" s="8"/>
      <c r="B126" s="9"/>
      <c r="C126" s="9"/>
      <c r="D126" s="9"/>
      <c r="E126" s="9"/>
      <c r="F126" s="9"/>
      <c r="G126" s="9"/>
      <c r="H126" s="26"/>
    </row>
    <row r="127" spans="1:8" ht="9" hidden="1" customHeight="1">
      <c r="A127" s="8"/>
      <c r="B127" s="9"/>
      <c r="C127" s="9"/>
      <c r="D127" s="9"/>
      <c r="E127" s="9"/>
      <c r="F127" s="9"/>
      <c r="G127" s="9"/>
      <c r="H127" s="26"/>
    </row>
    <row r="128" spans="1:8" ht="9" hidden="1" customHeight="1">
      <c r="A128" s="8"/>
      <c r="B128" s="9"/>
      <c r="C128" s="9"/>
      <c r="D128" s="9"/>
      <c r="E128" s="9"/>
      <c r="F128" s="9"/>
      <c r="G128" s="9"/>
      <c r="H128" s="26"/>
    </row>
    <row r="129" spans="1:8" ht="9" hidden="1" customHeight="1">
      <c r="A129" s="8"/>
      <c r="B129" s="9"/>
      <c r="C129" s="9"/>
      <c r="D129" s="9"/>
      <c r="E129" s="9"/>
      <c r="F129" s="9"/>
      <c r="G129" s="9"/>
      <c r="H129" s="26"/>
    </row>
    <row r="130" spans="1:8" ht="9" hidden="1" customHeight="1">
      <c r="A130" s="8"/>
      <c r="B130" s="9"/>
      <c r="C130" s="9"/>
      <c r="D130" s="9"/>
      <c r="E130" s="9"/>
      <c r="F130" s="9"/>
      <c r="G130" s="9"/>
      <c r="H130" s="26"/>
    </row>
    <row r="131" spans="1:8" ht="9" hidden="1" customHeight="1">
      <c r="A131" s="8"/>
      <c r="B131" s="9"/>
      <c r="C131" s="9"/>
      <c r="D131" s="9"/>
      <c r="E131" s="9"/>
      <c r="F131" s="9"/>
      <c r="G131" s="9"/>
      <c r="H131" s="26"/>
    </row>
    <row r="132" spans="1:8" ht="9" hidden="1" customHeight="1">
      <c r="A132" s="8"/>
      <c r="B132" s="9"/>
      <c r="C132" s="9"/>
      <c r="D132" s="9"/>
      <c r="E132" s="9"/>
      <c r="F132" s="9"/>
      <c r="G132" s="9"/>
      <c r="H132" s="26"/>
    </row>
    <row r="133" spans="1:8" ht="9" hidden="1" customHeight="1">
      <c r="A133" s="8"/>
      <c r="B133" s="9"/>
      <c r="C133" s="9"/>
      <c r="D133" s="9"/>
      <c r="E133" s="9"/>
      <c r="F133" s="9"/>
      <c r="G133" s="9"/>
      <c r="H133" s="26"/>
    </row>
    <row r="134" spans="1:8" ht="9" hidden="1" customHeight="1">
      <c r="A134" s="8"/>
      <c r="B134" s="9"/>
      <c r="C134" s="9"/>
      <c r="D134" s="9"/>
      <c r="E134" s="9"/>
      <c r="F134" s="9"/>
      <c r="G134" s="9"/>
      <c r="H134" s="26"/>
    </row>
    <row r="135" spans="1:8" ht="9" hidden="1" customHeight="1">
      <c r="A135" s="8"/>
      <c r="B135" s="9"/>
      <c r="C135" s="9"/>
      <c r="D135" s="9"/>
      <c r="E135" s="9"/>
      <c r="F135" s="9"/>
      <c r="G135" s="9"/>
      <c r="H135" s="26"/>
    </row>
    <row r="136" spans="1:8" ht="9" hidden="1" customHeight="1">
      <c r="A136" s="8"/>
      <c r="B136" s="9"/>
      <c r="C136" s="9"/>
      <c r="D136" s="9"/>
      <c r="E136" s="9"/>
      <c r="F136" s="9"/>
      <c r="G136" s="9"/>
      <c r="H136" s="26"/>
    </row>
    <row r="137" spans="1:8" ht="9" hidden="1" customHeight="1">
      <c r="A137" s="8"/>
      <c r="B137" s="9"/>
      <c r="C137" s="9"/>
      <c r="D137" s="9"/>
      <c r="E137" s="9"/>
      <c r="F137" s="9"/>
      <c r="G137" s="9"/>
      <c r="H137" s="26"/>
    </row>
    <row r="138" spans="1:8" ht="9" hidden="1" customHeight="1">
      <c r="A138" s="8"/>
      <c r="B138" s="9"/>
      <c r="C138" s="9"/>
      <c r="D138" s="9"/>
      <c r="E138" s="9"/>
      <c r="F138" s="9"/>
      <c r="G138" s="9"/>
      <c r="H138" s="26"/>
    </row>
    <row r="139" spans="1:8" ht="9" hidden="1" customHeight="1">
      <c r="A139" s="8"/>
      <c r="B139" s="9"/>
      <c r="C139" s="9"/>
      <c r="D139" s="9"/>
      <c r="E139" s="9"/>
      <c r="F139" s="9"/>
      <c r="G139" s="9"/>
      <c r="H139" s="26"/>
    </row>
    <row r="140" spans="1:8" ht="9" hidden="1" customHeight="1">
      <c r="A140" s="8"/>
      <c r="B140" s="9"/>
      <c r="C140" s="9"/>
      <c r="D140" s="9"/>
      <c r="E140" s="9"/>
      <c r="F140" s="9"/>
      <c r="G140" s="9"/>
      <c r="H140" s="26"/>
    </row>
    <row r="141" spans="1:8" ht="9" hidden="1" customHeight="1">
      <c r="A141" s="8"/>
      <c r="B141" s="9"/>
      <c r="C141" s="9"/>
      <c r="D141" s="9"/>
      <c r="E141" s="9"/>
      <c r="F141" s="9"/>
      <c r="G141" s="9"/>
      <c r="H141" s="26"/>
    </row>
    <row r="142" spans="1:8" ht="9" hidden="1" customHeight="1">
      <c r="A142" s="8"/>
      <c r="B142" s="9"/>
      <c r="C142" s="9"/>
      <c r="D142" s="9"/>
      <c r="E142" s="9"/>
      <c r="F142" s="9"/>
      <c r="G142" s="9"/>
      <c r="H142" s="26"/>
    </row>
    <row r="143" spans="1:8" ht="9" hidden="1" customHeight="1">
      <c r="A143" s="8"/>
      <c r="B143" s="9"/>
      <c r="C143" s="9"/>
      <c r="D143" s="9"/>
      <c r="E143" s="9"/>
      <c r="F143" s="9"/>
      <c r="G143" s="9"/>
      <c r="H143" s="26"/>
    </row>
    <row r="144" spans="1:8" ht="9" hidden="1" customHeight="1">
      <c r="A144" s="8"/>
      <c r="B144" s="9"/>
      <c r="C144" s="9"/>
      <c r="D144" s="9"/>
      <c r="E144" s="9"/>
      <c r="F144" s="9"/>
      <c r="G144" s="9"/>
      <c r="H144" s="26"/>
    </row>
    <row r="145" spans="1:8" ht="9" hidden="1" customHeight="1">
      <c r="A145" s="8"/>
      <c r="B145" s="9"/>
      <c r="C145" s="9"/>
      <c r="D145" s="9"/>
      <c r="E145" s="9"/>
      <c r="F145" s="9"/>
      <c r="G145" s="9"/>
      <c r="H145" s="26"/>
    </row>
    <row r="146" spans="1:8" ht="9" hidden="1" customHeight="1">
      <c r="A146" s="8"/>
      <c r="B146" s="9"/>
      <c r="C146" s="9"/>
      <c r="D146" s="9"/>
      <c r="E146" s="9"/>
      <c r="F146" s="9"/>
      <c r="G146" s="9"/>
      <c r="H146" s="26"/>
    </row>
    <row r="147" spans="1:8" ht="9" hidden="1" customHeight="1">
      <c r="A147" s="8"/>
      <c r="B147" s="9"/>
      <c r="C147" s="9"/>
      <c r="D147" s="9"/>
      <c r="E147" s="9"/>
      <c r="F147" s="9"/>
      <c r="G147" s="9"/>
      <c r="H147" s="26"/>
    </row>
    <row r="148" spans="1:8" ht="9" hidden="1" customHeight="1">
      <c r="A148" s="8"/>
      <c r="B148" s="9"/>
      <c r="C148" s="9"/>
      <c r="D148" s="9"/>
      <c r="E148" s="9"/>
      <c r="F148" s="9"/>
      <c r="G148" s="9"/>
      <c r="H148" s="26"/>
    </row>
    <row r="149" spans="1:8" ht="9" hidden="1" customHeight="1">
      <c r="A149" s="8"/>
      <c r="B149" s="9"/>
      <c r="C149" s="9"/>
      <c r="D149" s="9"/>
      <c r="E149" s="9"/>
      <c r="F149" s="9"/>
      <c r="G149" s="9"/>
      <c r="H149" s="26"/>
    </row>
    <row r="150" spans="1:8" ht="9" hidden="1" customHeight="1">
      <c r="A150" s="8"/>
      <c r="B150" s="9"/>
      <c r="C150" s="9"/>
      <c r="D150" s="9"/>
      <c r="E150" s="9"/>
      <c r="F150" s="9"/>
      <c r="G150" s="9"/>
      <c r="H150" s="26"/>
    </row>
    <row r="151" spans="1:8" ht="9" hidden="1" customHeight="1">
      <c r="A151" s="8"/>
      <c r="B151" s="9"/>
      <c r="C151" s="9"/>
      <c r="D151" s="363"/>
      <c r="E151" s="49"/>
      <c r="F151" s="49"/>
      <c r="G151" s="49"/>
      <c r="H151" s="49"/>
    </row>
    <row r="152" spans="1:8" ht="9" hidden="1" customHeight="1">
      <c r="A152" s="8"/>
      <c r="B152" s="9"/>
      <c r="C152" s="9"/>
      <c r="D152" s="363"/>
      <c r="E152" s="49"/>
      <c r="F152" s="49"/>
      <c r="G152" s="49"/>
      <c r="H152" s="49"/>
    </row>
    <row r="153" spans="1:8" ht="9" hidden="1" customHeight="1">
      <c r="A153" s="8"/>
      <c r="B153" s="9"/>
      <c r="C153" s="9"/>
      <c r="D153" s="363"/>
      <c r="E153" s="49"/>
      <c r="F153" s="49"/>
      <c r="G153" s="49"/>
      <c r="H153" s="49"/>
    </row>
    <row r="154" spans="1:8" ht="9" hidden="1" customHeight="1">
      <c r="A154" s="8"/>
      <c r="B154" s="9"/>
      <c r="C154" s="9"/>
      <c r="D154" s="363"/>
      <c r="E154" s="49"/>
      <c r="F154" s="49"/>
      <c r="G154" s="49"/>
      <c r="H154" s="49"/>
    </row>
    <row r="155" spans="1:8" ht="9" hidden="1" customHeight="1">
      <c r="A155" s="8"/>
      <c r="B155" s="9"/>
      <c r="C155" s="9"/>
      <c r="D155" s="363"/>
      <c r="E155" s="49"/>
      <c r="F155" s="49"/>
      <c r="G155" s="49"/>
      <c r="H155" s="49"/>
    </row>
    <row r="156" spans="1:8" ht="9" hidden="1" customHeight="1">
      <c r="A156" s="8"/>
      <c r="B156" s="9"/>
      <c r="C156" s="9"/>
      <c r="D156" s="363"/>
      <c r="E156" s="49"/>
      <c r="F156" s="49"/>
      <c r="G156" s="49"/>
      <c r="H156" s="49"/>
    </row>
    <row r="157" spans="1:8" ht="9" hidden="1" customHeight="1">
      <c r="A157" s="8"/>
      <c r="B157" s="9"/>
      <c r="C157" s="9"/>
      <c r="D157" s="363"/>
      <c r="E157" s="49"/>
      <c r="F157" s="49"/>
      <c r="G157" s="49"/>
      <c r="H157" s="49"/>
    </row>
    <row r="158" spans="1:8" ht="13.5" customHeight="1">
      <c r="A158" s="20"/>
      <c r="B158" s="20"/>
      <c r="C158" s="20"/>
      <c r="D158" s="20"/>
      <c r="E158" s="20"/>
      <c r="F158" s="20"/>
      <c r="G158" s="20"/>
      <c r="H158" s="20"/>
    </row>
  </sheetData>
  <mergeCells count="22">
    <mergeCell ref="B42:B51"/>
    <mergeCell ref="B4:B14"/>
    <mergeCell ref="C4:C7"/>
    <mergeCell ref="C8:C12"/>
    <mergeCell ref="B15:B19"/>
    <mergeCell ref="C17:C19"/>
    <mergeCell ref="B20:B27"/>
    <mergeCell ref="C21:C27"/>
    <mergeCell ref="B28:B38"/>
    <mergeCell ref="C28:C30"/>
    <mergeCell ref="C31:C33"/>
    <mergeCell ref="C35:C38"/>
    <mergeCell ref="B39:B41"/>
    <mergeCell ref="B80:B83"/>
    <mergeCell ref="C80:C81"/>
    <mergeCell ref="B52:B53"/>
    <mergeCell ref="B54:B56"/>
    <mergeCell ref="B57:B58"/>
    <mergeCell ref="B59:B79"/>
    <mergeCell ref="C64:C65"/>
    <mergeCell ref="C68:C69"/>
    <mergeCell ref="C77:C78"/>
  </mergeCells>
  <pageMargins left="0.7" right="0.7" top="0.75" bottom="0.75" header="0.3" footer="0.3"/>
  <pageSetup scale="47" fitToHeight="2" orientation="portrait" r:id="rId1"/>
  <headerFooter>
    <oddFooter>&amp;C&amp;"Helvetica Neue,Regular"&amp;12&amp;K000000&amp;P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Export Summary</vt:lpstr>
      <vt:lpstr>Sheet1</vt:lpstr>
      <vt:lpstr>Sheet2</vt:lpstr>
      <vt:lpstr>Sheet3</vt:lpstr>
      <vt:lpstr>Sheet4</vt:lpstr>
      <vt:lpstr>Sheet5</vt:lpstr>
      <vt:lpstr>Sheet6</vt:lpstr>
      <vt:lpstr>Sheet7</vt:lpstr>
      <vt:lpstr>Sheet8</vt:lpstr>
      <vt:lpstr>1. Introduction</vt:lpstr>
      <vt:lpstr>2. Site Details</vt:lpstr>
      <vt:lpstr>3. Desktop Assessment</vt:lpstr>
      <vt:lpstr>4. Supporting Information</vt:lpstr>
      <vt:lpstr>5. Area Habitats</vt:lpstr>
      <vt:lpstr>6. Hedges &amp; Lines of Trees</vt:lpstr>
      <vt:lpstr>7. Watercourses</vt:lpstr>
      <vt:lpstr>8. Headline Results</vt:lpstr>
      <vt:lpstr>9. All Habitats + Multipliers</vt:lpstr>
      <vt:lpstr>10. Condition and Temporal</vt:lpstr>
      <vt:lpstr>11. Lists</vt:lpstr>
      <vt:lpstr>12. Version history</vt:lpstr>
      <vt:lpstr>13. Habitats Translation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 GILMOUR</dc:creator>
  <cp:lastModifiedBy>KYLE GILMOUR</cp:lastModifiedBy>
  <cp:lastPrinted>2025-12-09T22:39:01Z</cp:lastPrinted>
  <dcterms:created xsi:type="dcterms:W3CDTF">2025-12-09T07:08:31Z</dcterms:created>
  <dcterms:modified xsi:type="dcterms:W3CDTF">2025-12-09T22:41:04Z</dcterms:modified>
</cp:coreProperties>
</file>